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rginijus\Desktop\CLRTAP AAA kompas\CLRTAP NECD INVENTORY\AM ir kitu uzklausos ir kita info\"/>
    </mc:Choice>
  </mc:AlternateContent>
  <xr:revisionPtr revIDLastSave="0" documentId="13_ncr:1_{89CC99DA-ED62-441F-95CD-971094EEE36B}" xr6:coauthVersionLast="47" xr6:coauthVersionMax="47" xr10:uidLastSave="{00000000-0000-0000-0000-000000000000}"/>
  <bookViews>
    <workbookView xWindow="-120" yWindow="-120" windowWidth="29040" windowHeight="15840" tabRatio="810" activeTab="5" xr2:uid="{00000000-000D-0000-FFFF-FFFF00000000}"/>
  </bookViews>
  <sheets>
    <sheet name="Santrauka" sheetId="51" r:id="rId1"/>
    <sheet name="pagalbinis" sheetId="52" state="hidden" r:id="rId2"/>
    <sheet name="Grafikai" sheetId="53" r:id="rId3"/>
    <sheet name="NOx" sheetId="24" r:id="rId4"/>
    <sheet name="NMLOJ" sheetId="37" r:id="rId5"/>
    <sheet name="SOx analize wl" sheetId="55" r:id="rId6"/>
    <sheet name="PM25" sheetId="42" r:id="rId7"/>
    <sheet name="NH3-pakeistas" sheetId="54" r:id="rId8"/>
  </sheets>
  <externalReferences>
    <externalReference r:id="rId9"/>
  </externalReferences>
  <calcPr calcId="191029"/>
</workbook>
</file>

<file path=xl/calcChain.xml><?xml version="1.0" encoding="utf-8"?>
<calcChain xmlns="http://schemas.openxmlformats.org/spreadsheetml/2006/main">
  <c r="Q42" i="37" l="1"/>
  <c r="AD17" i="37"/>
  <c r="D6" i="37"/>
  <c r="E6" i="37"/>
  <c r="F6" i="37"/>
  <c r="G6" i="37"/>
  <c r="H6" i="37"/>
  <c r="I6" i="37"/>
  <c r="J6" i="37"/>
  <c r="K6" i="37"/>
  <c r="L6" i="37"/>
  <c r="M6" i="37"/>
  <c r="N6" i="37"/>
  <c r="O6" i="37"/>
  <c r="P6" i="37"/>
  <c r="Q6" i="37"/>
  <c r="C6" i="37"/>
  <c r="C34" i="51" l="1"/>
  <c r="Q43" i="53"/>
  <c r="Q42" i="53"/>
  <c r="Q41" i="53"/>
  <c r="Q40" i="53"/>
  <c r="Q39" i="53"/>
  <c r="F35" i="51"/>
  <c r="E35" i="51"/>
  <c r="D35" i="51"/>
  <c r="C35" i="51"/>
  <c r="B35" i="51"/>
  <c r="F34" i="51"/>
  <c r="E34" i="51"/>
  <c r="D34" i="51"/>
  <c r="B34" i="51"/>
  <c r="S19" i="37"/>
  <c r="S18" i="37"/>
  <c r="S17" i="37"/>
  <c r="S15" i="37"/>
  <c r="S14" i="37"/>
  <c r="S12" i="37"/>
  <c r="S11" i="37"/>
  <c r="S9" i="37"/>
  <c r="S8" i="37"/>
  <c r="S7" i="37"/>
  <c r="S6" i="37"/>
  <c r="S5" i="37"/>
  <c r="AD19" i="37"/>
  <c r="AD18" i="37"/>
  <c r="AD15" i="37"/>
  <c r="AD14" i="37"/>
  <c r="AD13" i="37"/>
  <c r="AD12" i="37"/>
  <c r="AD11" i="37"/>
  <c r="AD9" i="37"/>
  <c r="AD8" i="37"/>
  <c r="AD7" i="37"/>
  <c r="AD6" i="37"/>
  <c r="AD5" i="37"/>
  <c r="Q10" i="37"/>
  <c r="P10" i="54"/>
  <c r="P9" i="54"/>
  <c r="P7" i="54"/>
  <c r="P8" i="54" s="1"/>
  <c r="S16" i="42" l="1"/>
  <c r="S15" i="42"/>
  <c r="S14" i="42"/>
  <c r="S12" i="42"/>
  <c r="S11" i="42"/>
  <c r="S9" i="42"/>
  <c r="S8" i="42"/>
  <c r="S7" i="42"/>
  <c r="S6" i="42"/>
  <c r="S5" i="42"/>
  <c r="AD16" i="42"/>
  <c r="AD15" i="42"/>
  <c r="AD14" i="42"/>
  <c r="AD12" i="42"/>
  <c r="AD11" i="42"/>
  <c r="AD9" i="42"/>
  <c r="AD8" i="42"/>
  <c r="AD7" i="42"/>
  <c r="AD6" i="42"/>
  <c r="AD5" i="42"/>
  <c r="Q13" i="42"/>
  <c r="Q10" i="42"/>
  <c r="Q16" i="37"/>
  <c r="Q17" i="42" l="1"/>
  <c r="Q29" i="42" s="1"/>
  <c r="Q32" i="37"/>
  <c r="Q36" i="37"/>
  <c r="Q33" i="37"/>
  <c r="Q41" i="37"/>
  <c r="Q38" i="37"/>
  <c r="Q31" i="37"/>
  <c r="Q29" i="37"/>
  <c r="Q28" i="37"/>
  <c r="S18" i="24"/>
  <c r="S17" i="24"/>
  <c r="S15" i="24"/>
  <c r="S14" i="24"/>
  <c r="S13" i="24"/>
  <c r="S12" i="24"/>
  <c r="S11" i="24"/>
  <c r="S9" i="24"/>
  <c r="S8" i="24"/>
  <c r="S7" i="24"/>
  <c r="S6" i="24"/>
  <c r="S5" i="24"/>
  <c r="Q37" i="37" l="1"/>
  <c r="Q30" i="37"/>
  <c r="Q27" i="37"/>
  <c r="Q34" i="37"/>
  <c r="Q39" i="37"/>
  <c r="Q40" i="37"/>
  <c r="Q35" i="37"/>
  <c r="Q36" i="42"/>
  <c r="Q28" i="42"/>
  <c r="Q24" i="42"/>
  <c r="Q33" i="42"/>
  <c r="Q25" i="42"/>
  <c r="Q35" i="42"/>
  <c r="Q31" i="42"/>
  <c r="Q27" i="42"/>
  <c r="Q34" i="42"/>
  <c r="Q30" i="42"/>
  <c r="Q26" i="42"/>
  <c r="Q32" i="42"/>
  <c r="AD18" i="24"/>
  <c r="AD17" i="24"/>
  <c r="AD15" i="24"/>
  <c r="AD14" i="24"/>
  <c r="AD13" i="24"/>
  <c r="AD12" i="24"/>
  <c r="AD11" i="24"/>
  <c r="AD9" i="24"/>
  <c r="AD8" i="24"/>
  <c r="AD7" i="24"/>
  <c r="AD6" i="24"/>
  <c r="AD5" i="24"/>
  <c r="Q10" i="24"/>
  <c r="Q16" i="24" l="1"/>
  <c r="Q19" i="24" l="1"/>
  <c r="C161" i="54"/>
  <c r="D161" i="54"/>
  <c r="E161" i="54"/>
  <c r="F161" i="54"/>
  <c r="G161" i="54"/>
  <c r="H161" i="54"/>
  <c r="I161" i="54"/>
  <c r="J161" i="54"/>
  <c r="K161" i="54"/>
  <c r="L161" i="54"/>
  <c r="M161" i="54"/>
  <c r="N161" i="54"/>
  <c r="O161" i="54"/>
  <c r="B161" i="54"/>
  <c r="Q33" i="24" l="1"/>
  <c r="Q32" i="24"/>
  <c r="Q30" i="24"/>
  <c r="Q40" i="24"/>
  <c r="Q28" i="24"/>
  <c r="Q39" i="24"/>
  <c r="Q27" i="24"/>
  <c r="Q38" i="24"/>
  <c r="Q29" i="24"/>
  <c r="Q26" i="24"/>
  <c r="Q36" i="24"/>
  <c r="Q35" i="24"/>
  <c r="Q34" i="24"/>
  <c r="Q31" i="24"/>
  <c r="Q37" i="24"/>
  <c r="C137" i="54"/>
  <c r="D137" i="54"/>
  <c r="E137" i="54"/>
  <c r="F137" i="54"/>
  <c r="G137" i="54"/>
  <c r="H137" i="54"/>
  <c r="I137" i="54"/>
  <c r="J137" i="54"/>
  <c r="K137" i="54"/>
  <c r="L137" i="54"/>
  <c r="M137" i="54"/>
  <c r="N137" i="54"/>
  <c r="O137" i="54"/>
  <c r="B137" i="54"/>
  <c r="D144" i="54"/>
  <c r="E144" i="54"/>
  <c r="F144" i="54"/>
  <c r="G144" i="54"/>
  <c r="H144" i="54"/>
  <c r="I144" i="54"/>
  <c r="J144" i="54"/>
  <c r="K144" i="54"/>
  <c r="L144" i="54"/>
  <c r="M144" i="54"/>
  <c r="N144" i="54"/>
  <c r="O144" i="54"/>
  <c r="C144" i="54"/>
  <c r="O76" i="54"/>
  <c r="C76" i="54"/>
  <c r="O91" i="54"/>
  <c r="N91" i="54"/>
  <c r="M91" i="54"/>
  <c r="L91" i="54"/>
  <c r="K91" i="54"/>
  <c r="J91" i="54"/>
  <c r="I91" i="54"/>
  <c r="H91" i="54"/>
  <c r="G91" i="54"/>
  <c r="F91" i="54"/>
  <c r="E91" i="54"/>
  <c r="D91" i="54"/>
  <c r="C91" i="54"/>
  <c r="B91" i="54"/>
  <c r="N76" i="54"/>
  <c r="M76" i="54"/>
  <c r="L76" i="54"/>
  <c r="K76" i="54"/>
  <c r="J76" i="54"/>
  <c r="I76" i="54"/>
  <c r="H76" i="54"/>
  <c r="G76" i="54"/>
  <c r="F76" i="54"/>
  <c r="E76" i="54"/>
  <c r="D76" i="54"/>
  <c r="O75" i="54"/>
  <c r="N75" i="54"/>
  <c r="M75" i="54"/>
  <c r="L75" i="54"/>
  <c r="K75" i="54"/>
  <c r="J75" i="54"/>
  <c r="I75" i="54"/>
  <c r="H75" i="54"/>
  <c r="G75" i="54"/>
  <c r="F75" i="54"/>
  <c r="E75" i="54"/>
  <c r="D75" i="54"/>
  <c r="C75" i="54"/>
  <c r="O74" i="54"/>
  <c r="N74" i="54"/>
  <c r="M74" i="54"/>
  <c r="L74" i="54"/>
  <c r="K74" i="54"/>
  <c r="J74" i="54"/>
  <c r="I74" i="54"/>
  <c r="H74" i="54"/>
  <c r="G74" i="54"/>
  <c r="F74" i="54"/>
  <c r="E74" i="54"/>
  <c r="D74" i="54"/>
  <c r="C74" i="54"/>
  <c r="B74" i="54"/>
  <c r="O63" i="54"/>
  <c r="O83" i="54" s="1"/>
  <c r="N63" i="54"/>
  <c r="N83" i="54" s="1"/>
  <c r="M63" i="54"/>
  <c r="M84" i="54" s="1"/>
  <c r="L63" i="54"/>
  <c r="L84" i="54" s="1"/>
  <c r="K63" i="54"/>
  <c r="K83" i="54" s="1"/>
  <c r="J63" i="54"/>
  <c r="J83" i="54" s="1"/>
  <c r="I63" i="54"/>
  <c r="I84" i="54" s="1"/>
  <c r="H63" i="54"/>
  <c r="H84" i="54" s="1"/>
  <c r="G63" i="54"/>
  <c r="G83" i="54" s="1"/>
  <c r="F63" i="54"/>
  <c r="F83" i="54" s="1"/>
  <c r="E63" i="54"/>
  <c r="E84" i="54" s="1"/>
  <c r="D63" i="54"/>
  <c r="D84" i="54" s="1"/>
  <c r="C63" i="54"/>
  <c r="C83" i="54" s="1"/>
  <c r="B63" i="54"/>
  <c r="B83" i="54" s="1"/>
  <c r="O60" i="54"/>
  <c r="N60" i="54"/>
  <c r="M60" i="54"/>
  <c r="L60" i="54"/>
  <c r="K60" i="54"/>
  <c r="J60" i="54"/>
  <c r="I60" i="54"/>
  <c r="H60" i="54"/>
  <c r="G60" i="54"/>
  <c r="F60" i="54"/>
  <c r="E60" i="54"/>
  <c r="D60" i="54"/>
  <c r="C60" i="54"/>
  <c r="O59" i="54"/>
  <c r="N59" i="54"/>
  <c r="M59" i="54"/>
  <c r="L59" i="54"/>
  <c r="K59" i="54"/>
  <c r="J59" i="54"/>
  <c r="I59" i="54"/>
  <c r="H59" i="54"/>
  <c r="G59" i="54"/>
  <c r="F59" i="54"/>
  <c r="E59" i="54"/>
  <c r="D59" i="54"/>
  <c r="C59" i="54"/>
  <c r="O55" i="54"/>
  <c r="N55" i="54"/>
  <c r="M55" i="54"/>
  <c r="L55" i="54"/>
  <c r="K55" i="54"/>
  <c r="J55" i="54"/>
  <c r="I55" i="54"/>
  <c r="H55" i="54"/>
  <c r="G55" i="54"/>
  <c r="F55" i="54"/>
  <c r="E55" i="54"/>
  <c r="D55" i="54"/>
  <c r="C55" i="54"/>
  <c r="O54" i="54"/>
  <c r="N54" i="54"/>
  <c r="M54" i="54"/>
  <c r="L54" i="54"/>
  <c r="K54" i="54"/>
  <c r="J54" i="54"/>
  <c r="I54" i="54"/>
  <c r="H54" i="54"/>
  <c r="G54" i="54"/>
  <c r="F54" i="54"/>
  <c r="E54" i="54"/>
  <c r="D54" i="54"/>
  <c r="C54" i="54"/>
  <c r="O50" i="54"/>
  <c r="N50" i="54"/>
  <c r="M50" i="54"/>
  <c r="L50" i="54"/>
  <c r="K50" i="54"/>
  <c r="J50" i="54"/>
  <c r="I50" i="54"/>
  <c r="H50" i="54"/>
  <c r="G50" i="54"/>
  <c r="F50" i="54"/>
  <c r="E50" i="54"/>
  <c r="D50" i="54"/>
  <c r="C50" i="54"/>
  <c r="O49" i="54"/>
  <c r="N49" i="54"/>
  <c r="M49" i="54"/>
  <c r="L49" i="54"/>
  <c r="K49" i="54"/>
  <c r="J49" i="54"/>
  <c r="I49" i="54"/>
  <c r="H49" i="54"/>
  <c r="G49" i="54"/>
  <c r="F49" i="54"/>
  <c r="E49" i="54"/>
  <c r="D49" i="54"/>
  <c r="C49" i="54"/>
  <c r="O44" i="54"/>
  <c r="N44" i="54"/>
  <c r="M44" i="54"/>
  <c r="L44" i="54"/>
  <c r="K44" i="54"/>
  <c r="J44" i="54"/>
  <c r="I44" i="54"/>
  <c r="H44" i="54"/>
  <c r="G44" i="54"/>
  <c r="F44" i="54"/>
  <c r="E44" i="54"/>
  <c r="D44" i="54"/>
  <c r="C44" i="54"/>
  <c r="O43" i="54"/>
  <c r="N43" i="54"/>
  <c r="M43" i="54"/>
  <c r="L43" i="54"/>
  <c r="K43" i="54"/>
  <c r="J43" i="54"/>
  <c r="I43" i="54"/>
  <c r="H43" i="54"/>
  <c r="G43" i="54"/>
  <c r="F43" i="54"/>
  <c r="E43" i="54"/>
  <c r="D43" i="54"/>
  <c r="C43" i="54"/>
  <c r="O35" i="54"/>
  <c r="N35" i="54"/>
  <c r="M35" i="54"/>
  <c r="L35" i="54"/>
  <c r="K35" i="54"/>
  <c r="J35" i="54"/>
  <c r="I35" i="54"/>
  <c r="H35" i="54"/>
  <c r="G35" i="54"/>
  <c r="F35" i="54"/>
  <c r="E35" i="54"/>
  <c r="D35" i="54"/>
  <c r="C35" i="54"/>
  <c r="O34" i="54"/>
  <c r="N34" i="54"/>
  <c r="M34" i="54"/>
  <c r="L34" i="54"/>
  <c r="K34" i="54"/>
  <c r="J34" i="54"/>
  <c r="I34" i="54"/>
  <c r="H34" i="54"/>
  <c r="G34" i="54"/>
  <c r="F34" i="54"/>
  <c r="E34" i="54"/>
  <c r="D34" i="54"/>
  <c r="C34" i="54"/>
  <c r="O29" i="54"/>
  <c r="N29" i="54"/>
  <c r="M29" i="54"/>
  <c r="L29" i="54"/>
  <c r="K29" i="54"/>
  <c r="J29" i="54"/>
  <c r="I29" i="54"/>
  <c r="H29" i="54"/>
  <c r="G29" i="54"/>
  <c r="F29" i="54"/>
  <c r="E29" i="54"/>
  <c r="D29" i="54"/>
  <c r="C29" i="54"/>
  <c r="O28" i="54"/>
  <c r="N28" i="54"/>
  <c r="M28" i="54"/>
  <c r="L28" i="54"/>
  <c r="K28" i="54"/>
  <c r="J28" i="54"/>
  <c r="I28" i="54"/>
  <c r="H28" i="54"/>
  <c r="G28" i="54"/>
  <c r="F28" i="54"/>
  <c r="E28" i="54"/>
  <c r="D28" i="54"/>
  <c r="C28" i="54"/>
  <c r="O22" i="54"/>
  <c r="N22" i="54"/>
  <c r="M22" i="54"/>
  <c r="L22" i="54"/>
  <c r="K22" i="54"/>
  <c r="J22" i="54"/>
  <c r="I22" i="54"/>
  <c r="H22" i="54"/>
  <c r="G22" i="54"/>
  <c r="F22" i="54"/>
  <c r="E22" i="54"/>
  <c r="D22" i="54"/>
  <c r="C22" i="54"/>
  <c r="O21" i="54"/>
  <c r="N21" i="54"/>
  <c r="M21" i="54"/>
  <c r="L21" i="54"/>
  <c r="K21" i="54"/>
  <c r="J21" i="54"/>
  <c r="I21" i="54"/>
  <c r="H21" i="54"/>
  <c r="G21" i="54"/>
  <c r="F21" i="54"/>
  <c r="E21" i="54"/>
  <c r="D21" i="54"/>
  <c r="C21" i="54"/>
  <c r="O15" i="54"/>
  <c r="O66" i="54" s="1"/>
  <c r="N15" i="54"/>
  <c r="N7" i="54" s="1"/>
  <c r="N77" i="54" s="1"/>
  <c r="M15" i="54"/>
  <c r="L15" i="54"/>
  <c r="K15" i="54"/>
  <c r="K66" i="54" s="1"/>
  <c r="J15" i="54"/>
  <c r="I15" i="54"/>
  <c r="H15" i="54"/>
  <c r="G15" i="54"/>
  <c r="G66" i="54" s="1"/>
  <c r="F15" i="54"/>
  <c r="E15" i="54"/>
  <c r="E66" i="54" s="1"/>
  <c r="D15" i="54"/>
  <c r="C15" i="54"/>
  <c r="C66" i="54" s="1"/>
  <c r="B15" i="54"/>
  <c r="B7" i="54" s="1"/>
  <c r="E92" i="54" l="1"/>
  <c r="M7" i="54"/>
  <c r="M77" i="54" s="1"/>
  <c r="C142" i="54"/>
  <c r="J7" i="54"/>
  <c r="J8" i="54" s="1"/>
  <c r="F16" i="54"/>
  <c r="L17" i="54"/>
  <c r="E7" i="54"/>
  <c r="E77" i="54" s="1"/>
  <c r="K86" i="54"/>
  <c r="B8" i="54"/>
  <c r="E83" i="54"/>
  <c r="N8" i="54"/>
  <c r="I17" i="54"/>
  <c r="M83" i="54"/>
  <c r="M92" i="54"/>
  <c r="H17" i="54"/>
  <c r="O86" i="54"/>
  <c r="I7" i="54"/>
  <c r="I77" i="54" s="1"/>
  <c r="F7" i="54"/>
  <c r="F77" i="54" s="1"/>
  <c r="D17" i="54"/>
  <c r="J17" i="54"/>
  <c r="G86" i="54"/>
  <c r="N16" i="54"/>
  <c r="C86" i="54"/>
  <c r="N17" i="54"/>
  <c r="I92" i="54"/>
  <c r="C10" i="54"/>
  <c r="G9" i="54"/>
  <c r="K9" i="54"/>
  <c r="O9" i="54"/>
  <c r="F10" i="54"/>
  <c r="N10" i="54"/>
  <c r="E17" i="54"/>
  <c r="H83" i="54"/>
  <c r="H10" i="54" s="1"/>
  <c r="M93" i="54"/>
  <c r="F92" i="54"/>
  <c r="J94" i="54"/>
  <c r="N92" i="54"/>
  <c r="I83" i="54"/>
  <c r="J9" i="54" s="1"/>
  <c r="F17" i="54"/>
  <c r="J10" i="54"/>
  <c r="J87" i="54"/>
  <c r="D83" i="54"/>
  <c r="D10" i="54" s="1"/>
  <c r="L83" i="54"/>
  <c r="L9" i="54" s="1"/>
  <c r="E69" i="54"/>
  <c r="K16" i="54"/>
  <c r="J61" i="54"/>
  <c r="J56" i="54"/>
  <c r="J51" i="54"/>
  <c r="J45" i="54"/>
  <c r="J36" i="54"/>
  <c r="J30" i="54"/>
  <c r="J23" i="54"/>
  <c r="C16" i="54"/>
  <c r="G16" i="54"/>
  <c r="L16" i="54"/>
  <c r="O17" i="54"/>
  <c r="C7" i="54"/>
  <c r="C88" i="54" s="1"/>
  <c r="G7" i="54"/>
  <c r="K7" i="54"/>
  <c r="K94" i="54" s="1"/>
  <c r="O7" i="54"/>
  <c r="O94" i="54" s="1"/>
  <c r="D9" i="54"/>
  <c r="I16" i="54"/>
  <c r="M16" i="54"/>
  <c r="D16" i="54"/>
  <c r="H16" i="54"/>
  <c r="K17" i="54"/>
  <c r="M23" i="54"/>
  <c r="M30" i="54"/>
  <c r="D66" i="54"/>
  <c r="E67" i="54" s="1"/>
  <c r="L66" i="54"/>
  <c r="B84" i="54"/>
  <c r="B85" i="54" s="1"/>
  <c r="J84" i="54"/>
  <c r="J85" i="54" s="1"/>
  <c r="D92" i="54"/>
  <c r="H92" i="54"/>
  <c r="L92" i="54"/>
  <c r="H93" i="54"/>
  <c r="B94" i="54"/>
  <c r="C17" i="54"/>
  <c r="E18" i="54"/>
  <c r="B61" i="54"/>
  <c r="B56" i="54"/>
  <c r="B51" i="54"/>
  <c r="B45" i="54"/>
  <c r="B36" i="54"/>
  <c r="B30" i="54"/>
  <c r="B23" i="54"/>
  <c r="N61" i="54"/>
  <c r="N56" i="54"/>
  <c r="N51" i="54"/>
  <c r="N45" i="54"/>
  <c r="N36" i="54"/>
  <c r="N30" i="54"/>
  <c r="N23" i="54"/>
  <c r="D7" i="54"/>
  <c r="H7" i="54"/>
  <c r="H18" i="54" s="1"/>
  <c r="L7" i="54"/>
  <c r="L18" i="54" s="1"/>
  <c r="L10" i="54"/>
  <c r="B66" i="54"/>
  <c r="B69" i="54" s="1"/>
  <c r="B18" i="54"/>
  <c r="F66" i="54"/>
  <c r="G67" i="54" s="1"/>
  <c r="J66" i="54"/>
  <c r="K67" i="54" s="1"/>
  <c r="J18" i="54"/>
  <c r="N66" i="54"/>
  <c r="O67" i="54" s="1"/>
  <c r="N18" i="54"/>
  <c r="E16" i="54"/>
  <c r="J16" i="54"/>
  <c r="O16" i="54"/>
  <c r="G17" i="54"/>
  <c r="M17" i="54"/>
  <c r="E51" i="54"/>
  <c r="M51" i="54"/>
  <c r="E61" i="54"/>
  <c r="M66" i="54"/>
  <c r="K68" i="54"/>
  <c r="C84" i="54"/>
  <c r="C85" i="54" s="1"/>
  <c r="K84" i="54"/>
  <c r="K85" i="54" s="1"/>
  <c r="E85" i="54"/>
  <c r="M85" i="54"/>
  <c r="C87" i="54"/>
  <c r="K87" i="54"/>
  <c r="M94" i="54"/>
  <c r="I93" i="54"/>
  <c r="E23" i="54"/>
  <c r="E30" i="54"/>
  <c r="B88" i="54"/>
  <c r="J88" i="54"/>
  <c r="N86" i="54"/>
  <c r="N88" i="54"/>
  <c r="H66" i="54"/>
  <c r="B77" i="54"/>
  <c r="J77" i="54"/>
  <c r="F84" i="54"/>
  <c r="F85" i="54" s="1"/>
  <c r="N84" i="54"/>
  <c r="N85" i="54" s="1"/>
  <c r="F87" i="54"/>
  <c r="N87" i="54"/>
  <c r="F93" i="54"/>
  <c r="J93" i="54"/>
  <c r="N93" i="54"/>
  <c r="D93" i="54"/>
  <c r="L93" i="54"/>
  <c r="F94" i="54"/>
  <c r="N94" i="54"/>
  <c r="F36" i="54"/>
  <c r="I66" i="54"/>
  <c r="G68" i="54"/>
  <c r="O68" i="54"/>
  <c r="M87" i="54"/>
  <c r="G84" i="54"/>
  <c r="G85" i="54" s="1"/>
  <c r="O84" i="54"/>
  <c r="O85" i="54" s="1"/>
  <c r="G87" i="54"/>
  <c r="O87" i="54"/>
  <c r="C93" i="54"/>
  <c r="C92" i="54"/>
  <c r="G93" i="54"/>
  <c r="G92" i="54"/>
  <c r="K93" i="54"/>
  <c r="K92" i="54"/>
  <c r="O93" i="54"/>
  <c r="O92" i="54"/>
  <c r="J92" i="54"/>
  <c r="E93" i="54"/>
  <c r="H87" i="54" l="1"/>
  <c r="F45" i="54"/>
  <c r="D87" i="54"/>
  <c r="I94" i="54"/>
  <c r="D86" i="54"/>
  <c r="M61" i="54"/>
  <c r="M18" i="54"/>
  <c r="L85" i="54"/>
  <c r="O88" i="54"/>
  <c r="E45" i="54"/>
  <c r="M56" i="54"/>
  <c r="D85" i="54"/>
  <c r="M45" i="54"/>
  <c r="K88" i="54"/>
  <c r="E36" i="54"/>
  <c r="E94" i="54"/>
  <c r="E56" i="54"/>
  <c r="D88" i="54"/>
  <c r="M36" i="54"/>
  <c r="E8" i="54"/>
  <c r="C69" i="54"/>
  <c r="C18" i="54"/>
  <c r="H94" i="54"/>
  <c r="E86" i="54"/>
  <c r="C67" i="54"/>
  <c r="J86" i="54"/>
  <c r="C68" i="54"/>
  <c r="M86" i="54"/>
  <c r="L86" i="54"/>
  <c r="E87" i="54"/>
  <c r="F86" i="54"/>
  <c r="E88" i="54"/>
  <c r="F51" i="54"/>
  <c r="O18" i="54"/>
  <c r="F18" i="54"/>
  <c r="I56" i="54"/>
  <c r="F56" i="54"/>
  <c r="I18" i="54"/>
  <c r="K8" i="54"/>
  <c r="O10" i="54"/>
  <c r="F23" i="54"/>
  <c r="F61" i="54"/>
  <c r="F88" i="54"/>
  <c r="I87" i="54"/>
  <c r="D18" i="54"/>
  <c r="K10" i="54"/>
  <c r="E10" i="54"/>
  <c r="F30" i="54"/>
  <c r="K69" i="54"/>
  <c r="L87" i="54"/>
  <c r="H86" i="54"/>
  <c r="I51" i="54"/>
  <c r="C9" i="54"/>
  <c r="I45" i="54"/>
  <c r="K18" i="54"/>
  <c r="I36" i="54"/>
  <c r="H8" i="54"/>
  <c r="F9" i="54"/>
  <c r="I23" i="54"/>
  <c r="M88" i="54"/>
  <c r="I30" i="54"/>
  <c r="L94" i="54"/>
  <c r="I88" i="54"/>
  <c r="I61" i="54"/>
  <c r="E9" i="54"/>
  <c r="G10" i="54"/>
  <c r="F8" i="54"/>
  <c r="I86" i="54"/>
  <c r="O8" i="54"/>
  <c r="I8" i="54"/>
  <c r="I10" i="54"/>
  <c r="H85" i="54"/>
  <c r="I9" i="54"/>
  <c r="H9" i="54"/>
  <c r="G8" i="54"/>
  <c r="I85" i="54"/>
  <c r="D94" i="54"/>
  <c r="G88" i="54"/>
  <c r="J67" i="54"/>
  <c r="J69" i="54"/>
  <c r="J68" i="54"/>
  <c r="C61" i="54"/>
  <c r="C56" i="54"/>
  <c r="C51" i="54"/>
  <c r="C77" i="54"/>
  <c r="C45" i="54"/>
  <c r="C36" i="54"/>
  <c r="C30" i="54"/>
  <c r="C23" i="54"/>
  <c r="D8" i="54"/>
  <c r="G61" i="54"/>
  <c r="G56" i="54"/>
  <c r="G51" i="54"/>
  <c r="G23" i="54"/>
  <c r="G77" i="54"/>
  <c r="G45" i="54"/>
  <c r="G36" i="54"/>
  <c r="G30" i="54"/>
  <c r="L77" i="54"/>
  <c r="L45" i="54"/>
  <c r="L61" i="54"/>
  <c r="L56" i="54"/>
  <c r="L51" i="54"/>
  <c r="L36" i="54"/>
  <c r="L30" i="54"/>
  <c r="L23" i="54"/>
  <c r="G18" i="54"/>
  <c r="L68" i="54"/>
  <c r="L67" i="54"/>
  <c r="L69" i="54"/>
  <c r="O61" i="54"/>
  <c r="O56" i="54"/>
  <c r="O51" i="54"/>
  <c r="O77" i="54"/>
  <c r="O45" i="54"/>
  <c r="O36" i="54"/>
  <c r="O30" i="54"/>
  <c r="O23" i="54"/>
  <c r="O69" i="54"/>
  <c r="L8" i="54"/>
  <c r="D77" i="54"/>
  <c r="D45" i="54"/>
  <c r="D36" i="54"/>
  <c r="D30" i="54"/>
  <c r="D23" i="54"/>
  <c r="D61" i="54"/>
  <c r="D56" i="54"/>
  <c r="D51" i="54"/>
  <c r="G94" i="54"/>
  <c r="I68" i="54"/>
  <c r="I67" i="54"/>
  <c r="I69" i="54"/>
  <c r="H68" i="54"/>
  <c r="H69" i="54"/>
  <c r="H67" i="54"/>
  <c r="G69" i="54"/>
  <c r="M68" i="54"/>
  <c r="M67" i="54"/>
  <c r="M69" i="54"/>
  <c r="N67" i="54"/>
  <c r="N69" i="54"/>
  <c r="N68" i="54"/>
  <c r="F67" i="54"/>
  <c r="F69" i="54"/>
  <c r="F68" i="54"/>
  <c r="H77" i="54"/>
  <c r="H88" i="54"/>
  <c r="H61" i="54"/>
  <c r="H56" i="54"/>
  <c r="H51" i="54"/>
  <c r="H45" i="54"/>
  <c r="H36" i="54"/>
  <c r="H30" i="54"/>
  <c r="H23" i="54"/>
  <c r="D68" i="54"/>
  <c r="D67" i="54"/>
  <c r="D69" i="54"/>
  <c r="K61" i="54"/>
  <c r="K56" i="54"/>
  <c r="K51" i="54"/>
  <c r="K77" i="54"/>
  <c r="K45" i="54"/>
  <c r="K36" i="54"/>
  <c r="K30" i="54"/>
  <c r="K23" i="54"/>
  <c r="C8" i="54"/>
  <c r="L88" i="54"/>
  <c r="E68" i="54"/>
  <c r="C94" i="54"/>
  <c r="M8" i="54" l="1"/>
  <c r="M9" i="54"/>
  <c r="M10" i="54"/>
  <c r="N9" i="54"/>
  <c r="H142" i="54"/>
  <c r="N142" i="54"/>
  <c r="C143" i="54"/>
  <c r="D143" i="54"/>
  <c r="E143" i="54"/>
  <c r="F143" i="54"/>
  <c r="G143" i="54"/>
  <c r="H143" i="54"/>
  <c r="I143" i="54"/>
  <c r="J143" i="54"/>
  <c r="K143" i="54"/>
  <c r="L143" i="54"/>
  <c r="M143" i="54"/>
  <c r="N143" i="54"/>
  <c r="O143" i="54"/>
  <c r="M142" i="54" l="1"/>
  <c r="G142" i="54"/>
  <c r="L142" i="54"/>
  <c r="F142" i="54"/>
  <c r="K142" i="54"/>
  <c r="E142" i="54"/>
  <c r="J142" i="54"/>
  <c r="D142" i="54"/>
  <c r="O142" i="54"/>
  <c r="I142" i="54"/>
  <c r="P16" i="37" l="1"/>
  <c r="S16" i="37" s="1"/>
  <c r="P10" i="37"/>
  <c r="S10" i="37" s="1"/>
  <c r="P16" i="24" l="1"/>
  <c r="S16" i="24" s="1"/>
  <c r="T11" i="24"/>
  <c r="U11" i="24"/>
  <c r="V11" i="24"/>
  <c r="P10" i="24"/>
  <c r="S10" i="24" s="1"/>
  <c r="P19" i="24" l="1"/>
  <c r="P39" i="53"/>
  <c r="AC5" i="24"/>
  <c r="AC6" i="37"/>
  <c r="AC7" i="37"/>
  <c r="AC8" i="37"/>
  <c r="AC9" i="37"/>
  <c r="AC11" i="37"/>
  <c r="AC12" i="37"/>
  <c r="AC13" i="37"/>
  <c r="AC14" i="37"/>
  <c r="AC15" i="37"/>
  <c r="AC17" i="37"/>
  <c r="AC18" i="37"/>
  <c r="AC19" i="37"/>
  <c r="AC5" i="37"/>
  <c r="T7" i="42"/>
  <c r="T6" i="42"/>
  <c r="AC12" i="42"/>
  <c r="AC11" i="42"/>
  <c r="AC16" i="42"/>
  <c r="AC6" i="42"/>
  <c r="AC7" i="42"/>
  <c r="AC8" i="42"/>
  <c r="AC9" i="42"/>
  <c r="AC14" i="42"/>
  <c r="AC15" i="42"/>
  <c r="AC5" i="42"/>
  <c r="T8" i="42"/>
  <c r="T9" i="42"/>
  <c r="T11" i="42"/>
  <c r="T12" i="42"/>
  <c r="T14" i="42"/>
  <c r="T15" i="42"/>
  <c r="T16" i="42"/>
  <c r="T5" i="42"/>
  <c r="P10" i="42"/>
  <c r="S10" i="42" s="1"/>
  <c r="P13" i="42"/>
  <c r="S13" i="42" s="1"/>
  <c r="W6" i="24"/>
  <c r="W7" i="24"/>
  <c r="W8" i="24"/>
  <c r="W9" i="24"/>
  <c r="W11" i="24"/>
  <c r="W12" i="24"/>
  <c r="W13" i="24"/>
  <c r="W14" i="24"/>
  <c r="W15" i="24"/>
  <c r="W17" i="24"/>
  <c r="W18" i="24"/>
  <c r="W5" i="24"/>
  <c r="V6" i="24"/>
  <c r="V7" i="24"/>
  <c r="V8" i="24"/>
  <c r="V9" i="24"/>
  <c r="V12" i="24"/>
  <c r="V13" i="24"/>
  <c r="V14" i="24"/>
  <c r="V15" i="24"/>
  <c r="V17" i="24"/>
  <c r="V18" i="24"/>
  <c r="V5" i="24"/>
  <c r="U6" i="24"/>
  <c r="U7" i="24"/>
  <c r="U8" i="24"/>
  <c r="U9" i="24"/>
  <c r="U12" i="24"/>
  <c r="U13" i="24"/>
  <c r="U14" i="24"/>
  <c r="U15" i="24"/>
  <c r="U17" i="24"/>
  <c r="U18" i="24"/>
  <c r="U5" i="24"/>
  <c r="W6" i="37"/>
  <c r="W7" i="37"/>
  <c r="W8" i="37"/>
  <c r="W9" i="37"/>
  <c r="W11" i="37"/>
  <c r="W12" i="37"/>
  <c r="W14" i="37"/>
  <c r="W15" i="37"/>
  <c r="W17" i="37"/>
  <c r="W18" i="37"/>
  <c r="W19" i="37"/>
  <c r="W5" i="37"/>
  <c r="U5" i="37"/>
  <c r="V6" i="37"/>
  <c r="V7" i="37"/>
  <c r="V8" i="37"/>
  <c r="V9" i="37"/>
  <c r="V11" i="37"/>
  <c r="V12" i="37"/>
  <c r="V14" i="37"/>
  <c r="V15" i="37"/>
  <c r="V17" i="37"/>
  <c r="V18" i="37"/>
  <c r="V19" i="37"/>
  <c r="V5" i="37"/>
  <c r="U6" i="37"/>
  <c r="U7" i="37"/>
  <c r="U8" i="37"/>
  <c r="U9" i="37"/>
  <c r="U11" i="37"/>
  <c r="U12" i="37"/>
  <c r="U13" i="37"/>
  <c r="U14" i="37"/>
  <c r="U15" i="37"/>
  <c r="U17" i="37"/>
  <c r="U18" i="37"/>
  <c r="U19" i="37"/>
  <c r="X5" i="37"/>
  <c r="T5" i="37"/>
  <c r="T6" i="37"/>
  <c r="T7" i="37"/>
  <c r="T8" i="37"/>
  <c r="T9" i="37"/>
  <c r="T11" i="37"/>
  <c r="T12" i="37"/>
  <c r="T14" i="37"/>
  <c r="T15" i="37"/>
  <c r="T17" i="37"/>
  <c r="T18" i="37"/>
  <c r="T19" i="37"/>
  <c r="P40" i="53"/>
  <c r="P41" i="53"/>
  <c r="P43" i="53"/>
  <c r="O39" i="53"/>
  <c r="O40" i="53"/>
  <c r="AC6" i="24"/>
  <c r="AC7" i="24"/>
  <c r="AC8" i="24"/>
  <c r="AC9" i="24"/>
  <c r="AC11" i="24"/>
  <c r="AC12" i="24"/>
  <c r="AC13" i="24"/>
  <c r="AC14" i="24"/>
  <c r="AC15" i="24"/>
  <c r="AC17" i="24"/>
  <c r="AC18" i="24"/>
  <c r="T6" i="24"/>
  <c r="T7" i="24"/>
  <c r="T8" i="24"/>
  <c r="T9" i="24"/>
  <c r="T12" i="24"/>
  <c r="T13" i="24"/>
  <c r="T14" i="24"/>
  <c r="T15" i="24"/>
  <c r="T17" i="24"/>
  <c r="T18" i="24"/>
  <c r="T5" i="24"/>
  <c r="P27" i="24" l="1"/>
  <c r="S19" i="24"/>
  <c r="P35" i="24"/>
  <c r="P36" i="24"/>
  <c r="P40" i="24"/>
  <c r="P39" i="24"/>
  <c r="P32" i="24"/>
  <c r="P17" i="42"/>
  <c r="P37" i="24"/>
  <c r="P31" i="24"/>
  <c r="P30" i="24"/>
  <c r="P33" i="24"/>
  <c r="P34" i="24"/>
  <c r="P28" i="24"/>
  <c r="P29" i="24"/>
  <c r="P38" i="24"/>
  <c r="P26" i="24"/>
  <c r="C10" i="24"/>
  <c r="D10" i="24"/>
  <c r="E10" i="24"/>
  <c r="F10" i="24"/>
  <c r="G10" i="24"/>
  <c r="H10" i="24"/>
  <c r="I10" i="24"/>
  <c r="J10" i="24"/>
  <c r="K10" i="24"/>
  <c r="L10" i="24"/>
  <c r="M10" i="24"/>
  <c r="N10" i="24"/>
  <c r="O10" i="24"/>
  <c r="C16" i="24"/>
  <c r="D16" i="24"/>
  <c r="E16" i="24"/>
  <c r="F16" i="24"/>
  <c r="G16" i="24"/>
  <c r="H16" i="24"/>
  <c r="I16" i="24"/>
  <c r="J16" i="24"/>
  <c r="K16" i="24"/>
  <c r="L16" i="24"/>
  <c r="M16" i="24"/>
  <c r="N16" i="24"/>
  <c r="O16" i="24"/>
  <c r="P25" i="42" l="1"/>
  <c r="S17" i="42"/>
  <c r="P42" i="37"/>
  <c r="S20" i="37"/>
  <c r="AC16" i="24"/>
  <c r="AD16" i="24"/>
  <c r="AC10" i="24"/>
  <c r="AD10" i="24"/>
  <c r="P34" i="42"/>
  <c r="P27" i="42"/>
  <c r="P28" i="42"/>
  <c r="P33" i="42"/>
  <c r="P24" i="42"/>
  <c r="P31" i="42"/>
  <c r="P35" i="42"/>
  <c r="P36" i="42"/>
  <c r="P29" i="42"/>
  <c r="P26" i="42"/>
  <c r="P30" i="42"/>
  <c r="P32" i="42"/>
  <c r="W16" i="24"/>
  <c r="P29" i="37"/>
  <c r="P33" i="37"/>
  <c r="P37" i="37"/>
  <c r="P41" i="37"/>
  <c r="P27" i="37"/>
  <c r="P35" i="37"/>
  <c r="P32" i="37"/>
  <c r="P40" i="37"/>
  <c r="P30" i="37"/>
  <c r="P34" i="37"/>
  <c r="P38" i="37"/>
  <c r="P31" i="37"/>
  <c r="P39" i="37"/>
  <c r="P28" i="37"/>
  <c r="P36" i="37"/>
  <c r="N19" i="24"/>
  <c r="J19" i="24"/>
  <c r="F19" i="24"/>
  <c r="I19" i="24"/>
  <c r="E19" i="24"/>
  <c r="T16" i="24"/>
  <c r="U16" i="24"/>
  <c r="L19" i="24"/>
  <c r="H19" i="24"/>
  <c r="D19" i="24"/>
  <c r="V16" i="24"/>
  <c r="K19" i="24"/>
  <c r="G19" i="24"/>
  <c r="C19" i="24"/>
  <c r="M19" i="24"/>
  <c r="W10" i="24"/>
  <c r="U10" i="24"/>
  <c r="T10" i="24"/>
  <c r="O19" i="24"/>
  <c r="V10" i="24"/>
  <c r="D43" i="53"/>
  <c r="E43" i="53"/>
  <c r="F43" i="53"/>
  <c r="G43" i="53"/>
  <c r="H43" i="53"/>
  <c r="I43" i="53"/>
  <c r="J43" i="53"/>
  <c r="K43" i="53"/>
  <c r="L43" i="53"/>
  <c r="M43" i="53"/>
  <c r="N43" i="53"/>
  <c r="O43" i="53"/>
  <c r="AB6" i="42"/>
  <c r="AB7" i="42"/>
  <c r="AB8" i="42"/>
  <c r="AB9" i="42"/>
  <c r="AB11" i="42"/>
  <c r="AB12" i="42"/>
  <c r="AB14" i="42"/>
  <c r="AB15" i="42"/>
  <c r="AB16" i="42"/>
  <c r="AB5" i="42"/>
  <c r="U6" i="42"/>
  <c r="U7" i="42"/>
  <c r="U8" i="42"/>
  <c r="U9" i="42"/>
  <c r="U11" i="42"/>
  <c r="U12" i="42"/>
  <c r="U14" i="42"/>
  <c r="U15" i="42"/>
  <c r="U16" i="42"/>
  <c r="U5" i="42"/>
  <c r="V5" i="42"/>
  <c r="O13" i="42"/>
  <c r="T13" i="42" s="1"/>
  <c r="O10" i="42"/>
  <c r="T10" i="42" s="1"/>
  <c r="AC19" i="24" l="1"/>
  <c r="AD19" i="24"/>
  <c r="W19" i="24"/>
  <c r="V19" i="24"/>
  <c r="U19" i="24"/>
  <c r="AB19" i="24"/>
  <c r="T19" i="24"/>
  <c r="O26" i="24"/>
  <c r="O17" i="42"/>
  <c r="AB6" i="37"/>
  <c r="AB7" i="37"/>
  <c r="AB8" i="37"/>
  <c r="AB9" i="37"/>
  <c r="AB11" i="37"/>
  <c r="AB12" i="37"/>
  <c r="AB13" i="37"/>
  <c r="AB14" i="37"/>
  <c r="AB15" i="37"/>
  <c r="AB17" i="37"/>
  <c r="AB18" i="37"/>
  <c r="AB19" i="37"/>
  <c r="AB5" i="37"/>
  <c r="AA5" i="37"/>
  <c r="O16" i="37"/>
  <c r="O10" i="37"/>
  <c r="C10" i="37"/>
  <c r="C16" i="37"/>
  <c r="AB7" i="24"/>
  <c r="AB6" i="24"/>
  <c r="AB8" i="24"/>
  <c r="AB9" i="24"/>
  <c r="AB10" i="24"/>
  <c r="AB11" i="24"/>
  <c r="AB12" i="24"/>
  <c r="AB13" i="24"/>
  <c r="AB14" i="24"/>
  <c r="AB15" i="24"/>
  <c r="AB16" i="24"/>
  <c r="AB17" i="24"/>
  <c r="AB18" i="24"/>
  <c r="AA5" i="24"/>
  <c r="AB5" i="24"/>
  <c r="Z5" i="24"/>
  <c r="O27" i="24"/>
  <c r="O28" i="24"/>
  <c r="O29" i="24"/>
  <c r="O30" i="24"/>
  <c r="O31" i="24"/>
  <c r="O32" i="24"/>
  <c r="O33" i="24"/>
  <c r="O34" i="24"/>
  <c r="O35" i="24"/>
  <c r="O36" i="24"/>
  <c r="O37" i="24"/>
  <c r="O38" i="24"/>
  <c r="O39" i="24"/>
  <c r="O40" i="24"/>
  <c r="AC16" i="37" l="1"/>
  <c r="AD16" i="37"/>
  <c r="AC10" i="37"/>
  <c r="AD10" i="37"/>
  <c r="AB16" i="37"/>
  <c r="T17" i="42"/>
  <c r="O26" i="42"/>
  <c r="O34" i="42"/>
  <c r="O28" i="42"/>
  <c r="O27" i="42"/>
  <c r="O35" i="42"/>
  <c r="O36" i="42"/>
  <c r="O24" i="42"/>
  <c r="O25" i="42"/>
  <c r="O33" i="42"/>
  <c r="O30" i="42"/>
  <c r="O32" i="42"/>
  <c r="O31" i="42"/>
  <c r="O29" i="42"/>
  <c r="T16" i="37"/>
  <c r="AB10" i="37"/>
  <c r="O32" i="37"/>
  <c r="T10" i="37"/>
  <c r="O41" i="53"/>
  <c r="M39" i="53"/>
  <c r="N39" i="53"/>
  <c r="D39" i="53"/>
  <c r="E39" i="53"/>
  <c r="F39" i="53"/>
  <c r="G39" i="53"/>
  <c r="T20" i="37" l="1"/>
  <c r="O28" i="37"/>
  <c r="O36" i="37"/>
  <c r="O40" i="37"/>
  <c r="O30" i="37"/>
  <c r="O34" i="37"/>
  <c r="O27" i="37"/>
  <c r="O31" i="37"/>
  <c r="O39" i="37"/>
  <c r="O29" i="37"/>
  <c r="O33" i="37"/>
  <c r="O37" i="37"/>
  <c r="O41" i="37"/>
  <c r="O38" i="37"/>
  <c r="O42" i="37"/>
  <c r="O35" i="37"/>
  <c r="V15" i="42"/>
  <c r="V14" i="42"/>
  <c r="V12" i="42"/>
  <c r="V11" i="42"/>
  <c r="V9" i="42"/>
  <c r="V8" i="42"/>
  <c r="V7" i="42"/>
  <c r="V6" i="42"/>
  <c r="W15" i="42"/>
  <c r="W14" i="42"/>
  <c r="W12" i="42"/>
  <c r="W11" i="42"/>
  <c r="W9" i="42"/>
  <c r="W8" i="42"/>
  <c r="W7" i="42"/>
  <c r="W6" i="42"/>
  <c r="W5" i="42"/>
  <c r="N13" i="42"/>
  <c r="U13" i="42" s="1"/>
  <c r="L13" i="42"/>
  <c r="K13" i="42"/>
  <c r="J13" i="42"/>
  <c r="I13" i="42"/>
  <c r="H13" i="42"/>
  <c r="G13" i="42"/>
  <c r="F13" i="42"/>
  <c r="E13" i="42"/>
  <c r="D13" i="42"/>
  <c r="C13" i="42"/>
  <c r="AD13" i="42" s="1"/>
  <c r="M13" i="42"/>
  <c r="N10" i="42"/>
  <c r="U10" i="42" s="1"/>
  <c r="L10" i="42"/>
  <c r="K10" i="42"/>
  <c r="J10" i="42"/>
  <c r="I10" i="42"/>
  <c r="H10" i="42"/>
  <c r="G10" i="42"/>
  <c r="F10" i="42"/>
  <c r="E10" i="42"/>
  <c r="D10" i="42"/>
  <c r="C10" i="42"/>
  <c r="AD10" i="42" s="1"/>
  <c r="M10" i="42"/>
  <c r="Y5" i="42"/>
  <c r="AA15" i="42"/>
  <c r="AA14" i="42"/>
  <c r="AA12" i="42"/>
  <c r="AA11" i="42"/>
  <c r="AA9" i="42"/>
  <c r="AA8" i="42"/>
  <c r="AA7" i="42"/>
  <c r="AA6" i="42"/>
  <c r="AA5" i="42"/>
  <c r="I17" i="42" l="1"/>
  <c r="H17" i="42"/>
  <c r="L17" i="42"/>
  <c r="J17" i="42"/>
  <c r="N17" i="42"/>
  <c r="N28" i="42" s="1"/>
  <c r="D17" i="42"/>
  <c r="E17" i="42"/>
  <c r="AC13" i="42"/>
  <c r="AB13" i="42"/>
  <c r="AC10" i="42"/>
  <c r="AB10" i="42"/>
  <c r="F17" i="42"/>
  <c r="W10" i="42"/>
  <c r="AA10" i="42"/>
  <c r="G17" i="42"/>
  <c r="V10" i="42"/>
  <c r="V13" i="42"/>
  <c r="K17" i="42"/>
  <c r="W13" i="42"/>
  <c r="AA13" i="42"/>
  <c r="C17" i="42"/>
  <c r="AD17" i="42" s="1"/>
  <c r="N31" i="42"/>
  <c r="M17" i="42"/>
  <c r="W17" i="42" l="1"/>
  <c r="N29" i="42"/>
  <c r="N30" i="42"/>
  <c r="N35" i="42"/>
  <c r="N24" i="42"/>
  <c r="N27" i="42"/>
  <c r="N34" i="42"/>
  <c r="U17" i="42"/>
  <c r="N25" i="42"/>
  <c r="N32" i="42"/>
  <c r="N26" i="42"/>
  <c r="N36" i="42"/>
  <c r="N33" i="42"/>
  <c r="V17" i="42"/>
  <c r="AA17" i="42"/>
  <c r="AC17" i="42"/>
  <c r="AB17" i="42"/>
  <c r="AA19" i="37" l="1"/>
  <c r="AA18" i="37"/>
  <c r="AA17" i="37"/>
  <c r="AA15" i="37"/>
  <c r="AA14" i="37"/>
  <c r="AA13" i="37"/>
  <c r="AA12" i="37"/>
  <c r="AA11" i="37"/>
  <c r="AA9" i="37"/>
  <c r="AA8" i="37"/>
  <c r="AA7" i="37"/>
  <c r="AA6" i="37"/>
  <c r="G16" i="37" l="1"/>
  <c r="N10" i="37" l="1"/>
  <c r="M10" i="37"/>
  <c r="L10" i="37"/>
  <c r="K10" i="37"/>
  <c r="J10" i="37"/>
  <c r="I10" i="37"/>
  <c r="H10" i="37"/>
  <c r="G10" i="37"/>
  <c r="F10" i="37"/>
  <c r="E10" i="37"/>
  <c r="D10" i="37"/>
  <c r="N16" i="37"/>
  <c r="M16" i="37"/>
  <c r="L16" i="37"/>
  <c r="K16" i="37"/>
  <c r="J16" i="37"/>
  <c r="I16" i="37"/>
  <c r="H16" i="37"/>
  <c r="F16" i="37"/>
  <c r="E16" i="37"/>
  <c r="D16" i="37"/>
  <c r="AA18" i="24"/>
  <c r="AA17" i="24"/>
  <c r="AA15" i="24"/>
  <c r="AA14" i="24"/>
  <c r="AA13" i="24"/>
  <c r="AA12" i="24"/>
  <c r="AA11" i="24"/>
  <c r="AA9" i="24"/>
  <c r="AA8" i="24"/>
  <c r="AA7" i="24"/>
  <c r="AA6" i="24"/>
  <c r="W16" i="37" l="1"/>
  <c r="V16" i="37"/>
  <c r="U16" i="37"/>
  <c r="V10" i="37"/>
  <c r="U10" i="37"/>
  <c r="W10" i="37"/>
  <c r="AA16" i="24"/>
  <c r="C30" i="24"/>
  <c r="C26" i="24"/>
  <c r="AA10" i="37"/>
  <c r="AD20" i="37"/>
  <c r="AA16" i="37"/>
  <c r="X19" i="24"/>
  <c r="M27" i="37" l="1"/>
  <c r="W20" i="37"/>
  <c r="V20" i="37"/>
  <c r="U20" i="37"/>
  <c r="AC20" i="37"/>
  <c r="AB20" i="37"/>
  <c r="AA10" i="24"/>
  <c r="N31" i="24"/>
  <c r="AA20" i="37"/>
  <c r="N41" i="37"/>
  <c r="N37" i="37"/>
  <c r="N33" i="37"/>
  <c r="N28" i="37"/>
  <c r="N40" i="37"/>
  <c r="N36" i="37"/>
  <c r="N31" i="37"/>
  <c r="N27" i="37"/>
  <c r="N39" i="37"/>
  <c r="N35" i="37"/>
  <c r="N30" i="37"/>
  <c r="N32" i="37"/>
  <c r="N42" i="37"/>
  <c r="N38" i="37"/>
  <c r="N34" i="37"/>
  <c r="N29" i="37"/>
  <c r="N39" i="24" l="1"/>
  <c r="N26" i="24"/>
  <c r="N40" i="24"/>
  <c r="N35" i="24"/>
  <c r="N27" i="24"/>
  <c r="N38" i="24"/>
  <c r="N34" i="24"/>
  <c r="N30" i="24"/>
  <c r="N37" i="24"/>
  <c r="N33" i="24"/>
  <c r="N32" i="24"/>
  <c r="N29" i="24"/>
  <c r="AA19" i="24"/>
  <c r="N36" i="24"/>
  <c r="N28" i="24"/>
  <c r="N41" i="53"/>
  <c r="N40" i="53"/>
  <c r="M41" i="53"/>
  <c r="M40" i="53"/>
  <c r="L41" i="53"/>
  <c r="L40" i="53"/>
  <c r="K41" i="53"/>
  <c r="K40" i="53"/>
  <c r="L39" i="53"/>
  <c r="K39" i="53"/>
  <c r="J41" i="53"/>
  <c r="J40" i="53"/>
  <c r="J39" i="53"/>
  <c r="I41" i="53"/>
  <c r="I40" i="53"/>
  <c r="I39" i="53"/>
  <c r="H41" i="53"/>
  <c r="H40" i="53"/>
  <c r="H39" i="53"/>
  <c r="G41" i="53"/>
  <c r="G40" i="53"/>
  <c r="F41" i="53"/>
  <c r="F40" i="53"/>
  <c r="E41" i="53"/>
  <c r="E40" i="53"/>
  <c r="D41" i="53"/>
  <c r="D40" i="53"/>
  <c r="H23" i="52" l="1"/>
  <c r="I23" i="52"/>
  <c r="J23" i="52"/>
  <c r="K23" i="52"/>
  <c r="G23" i="52"/>
  <c r="H22" i="52"/>
  <c r="I22" i="52"/>
  <c r="J22" i="52"/>
  <c r="K22" i="52"/>
  <c r="G22" i="52"/>
  <c r="H9" i="52" l="1"/>
  <c r="I9" i="52"/>
  <c r="J9" i="52"/>
  <c r="K9" i="52"/>
  <c r="G9" i="52"/>
  <c r="F45" i="52"/>
  <c r="F44" i="52"/>
  <c r="F43" i="52"/>
  <c r="F42" i="52"/>
  <c r="F41" i="52"/>
  <c r="F40" i="52"/>
  <c r="F39" i="52"/>
  <c r="F38" i="52"/>
  <c r="F37" i="52"/>
  <c r="F36" i="52"/>
  <c r="F46" i="52" s="1"/>
  <c r="K35" i="52"/>
  <c r="J35" i="52"/>
  <c r="I35" i="52"/>
  <c r="H35" i="52"/>
  <c r="G35" i="52"/>
  <c r="K34" i="52"/>
  <c r="J34" i="52"/>
  <c r="I34" i="52"/>
  <c r="H34" i="52"/>
  <c r="G34" i="52"/>
  <c r="K33" i="52"/>
  <c r="J33" i="52"/>
  <c r="I33" i="52"/>
  <c r="H33" i="52"/>
  <c r="G33" i="52"/>
  <c r="K32" i="52"/>
  <c r="J32" i="52"/>
  <c r="I32" i="52"/>
  <c r="H32" i="52"/>
  <c r="G32" i="52"/>
  <c r="K31" i="52"/>
  <c r="J31" i="52"/>
  <c r="I31" i="52"/>
  <c r="H31" i="52"/>
  <c r="G31" i="52"/>
  <c r="K30" i="52"/>
  <c r="J30" i="52"/>
  <c r="I30" i="52"/>
  <c r="H30" i="52"/>
  <c r="G30" i="52"/>
  <c r="K29" i="52"/>
  <c r="J29" i="52"/>
  <c r="I29" i="52"/>
  <c r="H29" i="52"/>
  <c r="G29" i="52"/>
  <c r="K28" i="52"/>
  <c r="J28" i="52"/>
  <c r="I28" i="52"/>
  <c r="H28" i="52"/>
  <c r="G28" i="52"/>
  <c r="K27" i="52"/>
  <c r="J27" i="52"/>
  <c r="I27" i="52"/>
  <c r="H27" i="52"/>
  <c r="G27" i="52"/>
  <c r="K26" i="52"/>
  <c r="J26" i="52"/>
  <c r="I26" i="52"/>
  <c r="H26" i="52"/>
  <c r="G26" i="52"/>
  <c r="K20" i="52"/>
  <c r="J20" i="52"/>
  <c r="I20" i="52"/>
  <c r="H20" i="52"/>
  <c r="G20" i="52"/>
  <c r="K19" i="52"/>
  <c r="J19" i="52"/>
  <c r="I19" i="52"/>
  <c r="H19" i="52"/>
  <c r="G19" i="52"/>
  <c r="K18" i="52"/>
  <c r="J18" i="52"/>
  <c r="I18" i="52"/>
  <c r="H18" i="52"/>
  <c r="G18" i="52"/>
  <c r="K17" i="52"/>
  <c r="J17" i="52"/>
  <c r="I17" i="52"/>
  <c r="H17" i="52"/>
  <c r="G17" i="52"/>
  <c r="K16" i="52"/>
  <c r="J16" i="52"/>
  <c r="I16" i="52"/>
  <c r="H16" i="52"/>
  <c r="G16" i="52"/>
  <c r="K15" i="52"/>
  <c r="J15" i="52"/>
  <c r="I15" i="52"/>
  <c r="H15" i="52"/>
  <c r="G15" i="52"/>
  <c r="K14" i="52"/>
  <c r="J14" i="52"/>
  <c r="I14" i="52"/>
  <c r="H14" i="52"/>
  <c r="G14" i="52"/>
  <c r="K13" i="52"/>
  <c r="J13" i="52"/>
  <c r="I13" i="52"/>
  <c r="H13" i="52"/>
  <c r="G13" i="52"/>
  <c r="K12" i="52"/>
  <c r="J12" i="52"/>
  <c r="I12" i="52"/>
  <c r="H12" i="52"/>
  <c r="G12" i="52"/>
  <c r="G5" i="52"/>
  <c r="H5" i="52"/>
  <c r="I5" i="52"/>
  <c r="J5" i="52"/>
  <c r="K5" i="52"/>
  <c r="G6" i="52"/>
  <c r="H6" i="52"/>
  <c r="I6" i="52"/>
  <c r="J6" i="52"/>
  <c r="K6" i="52"/>
  <c r="J37" i="52" l="1"/>
  <c r="J41" i="52"/>
  <c r="H37" i="52"/>
  <c r="G38" i="52"/>
  <c r="K38" i="52"/>
  <c r="J39" i="52"/>
  <c r="I40" i="52"/>
  <c r="H41" i="52"/>
  <c r="G42" i="52"/>
  <c r="K42" i="52"/>
  <c r="J43" i="52"/>
  <c r="I44" i="52"/>
  <c r="G36" i="52"/>
  <c r="G46" i="52" s="1"/>
  <c r="G40" i="52"/>
  <c r="K36" i="52"/>
  <c r="K46" i="52" s="1"/>
  <c r="I38" i="52"/>
  <c r="H39" i="52"/>
  <c r="K40" i="52"/>
  <c r="H43" i="52"/>
  <c r="K44" i="52"/>
  <c r="G44" i="52"/>
  <c r="J36" i="52"/>
  <c r="J46" i="52" s="1"/>
  <c r="I37" i="52"/>
  <c r="H38" i="52"/>
  <c r="G39" i="52"/>
  <c r="K39" i="52"/>
  <c r="J40" i="52"/>
  <c r="I41" i="52"/>
  <c r="H42" i="52"/>
  <c r="G43" i="52"/>
  <c r="K43" i="52"/>
  <c r="J44" i="52"/>
  <c r="H36" i="52"/>
  <c r="H46" i="52" s="1"/>
  <c r="G37" i="52"/>
  <c r="K37" i="52"/>
  <c r="J38" i="52"/>
  <c r="H40" i="52"/>
  <c r="G41" i="52"/>
  <c r="K41" i="52"/>
  <c r="J42" i="52"/>
  <c r="I43" i="52"/>
  <c r="H44" i="52"/>
  <c r="I36" i="52"/>
  <c r="I46" i="52" s="1"/>
  <c r="I39" i="52"/>
  <c r="I42" i="52"/>
  <c r="H21" i="52"/>
  <c r="H45" i="52" s="1"/>
  <c r="I21" i="52"/>
  <c r="I45" i="52" s="1"/>
  <c r="J21" i="52"/>
  <c r="J45" i="52" s="1"/>
  <c r="K21" i="52"/>
  <c r="K45" i="52" s="1"/>
  <c r="G21" i="52"/>
  <c r="G45" i="52" s="1"/>
  <c r="E35" i="24"/>
  <c r="I36" i="24"/>
  <c r="X17" i="42"/>
  <c r="Y17" i="42"/>
  <c r="Z17" i="42"/>
  <c r="D36" i="42"/>
  <c r="E36" i="42"/>
  <c r="F36" i="42"/>
  <c r="G36" i="42"/>
  <c r="H36" i="42"/>
  <c r="I36" i="42"/>
  <c r="J36" i="42"/>
  <c r="K36" i="42"/>
  <c r="L36" i="42"/>
  <c r="M36" i="42"/>
  <c r="C36" i="42"/>
  <c r="F31" i="42"/>
  <c r="I31" i="42"/>
  <c r="Y12" i="42"/>
  <c r="D28" i="42"/>
  <c r="F28" i="42"/>
  <c r="G28" i="42"/>
  <c r="I28" i="42"/>
  <c r="J28" i="42"/>
  <c r="Y9" i="42"/>
  <c r="I27" i="42"/>
  <c r="F26" i="42"/>
  <c r="I26" i="42"/>
  <c r="Y8" i="37"/>
  <c r="X6" i="37"/>
  <c r="X15" i="37"/>
  <c r="Z14" i="37"/>
  <c r="Y14" i="37"/>
  <c r="X14" i="37"/>
  <c r="Z12" i="37"/>
  <c r="X12" i="37"/>
  <c r="Z7" i="37"/>
  <c r="Y6" i="37"/>
  <c r="X14" i="24"/>
  <c r="Y15" i="37"/>
  <c r="X13" i="37"/>
  <c r="Y12" i="37"/>
  <c r="Z11" i="37"/>
  <c r="Y11" i="37"/>
  <c r="Z8" i="37"/>
  <c r="Y5" i="37"/>
  <c r="Z9" i="37"/>
  <c r="Y9" i="37"/>
  <c r="X8" i="37"/>
  <c r="Y7" i="37"/>
  <c r="Z5" i="37"/>
  <c r="X9" i="24"/>
  <c r="Z15" i="24"/>
  <c r="K41" i="37"/>
  <c r="D35" i="37"/>
  <c r="M36" i="37"/>
  <c r="I41" i="37"/>
  <c r="I39" i="37"/>
  <c r="Y17" i="37"/>
  <c r="E41" i="37"/>
  <c r="G31" i="37"/>
  <c r="H41" i="37"/>
  <c r="F41" i="37"/>
  <c r="L41" i="37"/>
  <c r="D41" i="37"/>
  <c r="L32" i="37"/>
  <c r="M37" i="37"/>
  <c r="J39" i="37"/>
  <c r="K34" i="37"/>
  <c r="H34" i="37"/>
  <c r="J35" i="37"/>
  <c r="L36" i="37"/>
  <c r="F36" i="37"/>
  <c r="H37" i="37"/>
  <c r="E37" i="37"/>
  <c r="C29" i="37"/>
  <c r="X7" i="37"/>
  <c r="D37" i="37"/>
  <c r="H33" i="37"/>
  <c r="J29" i="37"/>
  <c r="J41" i="37"/>
  <c r="X17" i="37"/>
  <c r="K39" i="37"/>
  <c r="E39" i="37"/>
  <c r="Z6" i="37"/>
  <c r="M28" i="37"/>
  <c r="J28" i="37"/>
  <c r="D28" i="37"/>
  <c r="J30" i="37"/>
  <c r="D30" i="37"/>
  <c r="Z15" i="37"/>
  <c r="K38" i="37"/>
  <c r="J37" i="37"/>
  <c r="E33" i="37"/>
  <c r="M31" i="37"/>
  <c r="H39" i="37"/>
  <c r="L27" i="37"/>
  <c r="I27" i="37"/>
  <c r="L34" i="37"/>
  <c r="I34" i="37"/>
  <c r="I38" i="37"/>
  <c r="F34" i="37"/>
  <c r="C35" i="37"/>
  <c r="Z13" i="37"/>
  <c r="Y13" i="37"/>
  <c r="K35" i="37"/>
  <c r="H35" i="37"/>
  <c r="E35" i="37"/>
  <c r="J36" i="37"/>
  <c r="C31" i="37"/>
  <c r="X9" i="37"/>
  <c r="E38" i="37"/>
  <c r="G37" i="37"/>
  <c r="K33" i="37"/>
  <c r="X11" i="37"/>
  <c r="J31" i="37"/>
  <c r="K28" i="37"/>
  <c r="H28" i="37"/>
  <c r="E28" i="37"/>
  <c r="C27" i="37"/>
  <c r="C30" i="37"/>
  <c r="C28" i="37"/>
  <c r="L37" i="37"/>
  <c r="I37" i="37"/>
  <c r="K27" i="37"/>
  <c r="H27" i="37"/>
  <c r="E27" i="37"/>
  <c r="J38" i="37"/>
  <c r="G38" i="37"/>
  <c r="K37" i="37"/>
  <c r="I36" i="37"/>
  <c r="E34" i="37"/>
  <c r="E40" i="37"/>
  <c r="L30" i="37"/>
  <c r="I30" i="37"/>
  <c r="L28" i="37"/>
  <c r="I28" i="37"/>
  <c r="J27" i="37"/>
  <c r="D27" i="37"/>
  <c r="K32" i="37"/>
  <c r="X10" i="37"/>
  <c r="C38" i="37"/>
  <c r="X16" i="37"/>
  <c r="M32" i="37"/>
  <c r="Z10" i="37"/>
  <c r="Y10" i="37"/>
  <c r="C41" i="37"/>
  <c r="Y19" i="37"/>
  <c r="Z19" i="37"/>
  <c r="F29" i="37"/>
  <c r="F31" i="37"/>
  <c r="F40" i="37"/>
  <c r="F33" i="37"/>
  <c r="F35" i="37"/>
  <c r="F42" i="37"/>
  <c r="G27" i="37"/>
  <c r="F28" i="37"/>
  <c r="F30" i="37"/>
  <c r="E32" i="37"/>
  <c r="G32" i="37"/>
  <c r="F37" i="37"/>
  <c r="M29" i="37"/>
  <c r="G36" i="37"/>
  <c r="D31" i="37"/>
  <c r="M30" i="37"/>
  <c r="G39" i="37"/>
  <c r="Z17" i="37"/>
  <c r="M39" i="37"/>
  <c r="M35" i="37"/>
  <c r="D39" i="37"/>
  <c r="M41" i="37"/>
  <c r="F39" i="37"/>
  <c r="H42" i="37"/>
  <c r="H29" i="37"/>
  <c r="H36" i="37"/>
  <c r="H31" i="37"/>
  <c r="H30" i="37"/>
  <c r="Y20" i="37"/>
  <c r="L29" i="37"/>
  <c r="L31" i="37"/>
  <c r="Y18" i="37"/>
  <c r="L35" i="37"/>
  <c r="L42" i="37"/>
  <c r="L33" i="37"/>
  <c r="C40" i="37"/>
  <c r="C42" i="37"/>
  <c r="C33" i="37"/>
  <c r="C36" i="37"/>
  <c r="C34" i="37"/>
  <c r="C37" i="37"/>
  <c r="C39" i="37"/>
  <c r="I29" i="37"/>
  <c r="I31" i="37"/>
  <c r="I35" i="37"/>
  <c r="I42" i="37"/>
  <c r="I33" i="37"/>
  <c r="D32" i="37"/>
  <c r="H32" i="37"/>
  <c r="G35" i="37"/>
  <c r="D38" i="37"/>
  <c r="M38" i="37"/>
  <c r="Z16" i="37"/>
  <c r="J32" i="37"/>
  <c r="F32" i="37"/>
  <c r="D36" i="37"/>
  <c r="F38" i="37"/>
  <c r="Y16" i="37"/>
  <c r="L38" i="37"/>
  <c r="F27" i="37"/>
  <c r="G29" i="37"/>
  <c r="G30" i="37"/>
  <c r="G28" i="37"/>
  <c r="J40" i="37"/>
  <c r="J42" i="37"/>
  <c r="J33" i="37"/>
  <c r="J34" i="37"/>
  <c r="E42" i="37"/>
  <c r="E31" i="37"/>
  <c r="E30" i="37"/>
  <c r="E29" i="37"/>
  <c r="E36" i="37"/>
  <c r="L39" i="37"/>
  <c r="K42" i="37"/>
  <c r="X20" i="37"/>
  <c r="K30" i="37"/>
  <c r="K29" i="37"/>
  <c r="K36" i="37"/>
  <c r="K31" i="37"/>
  <c r="X18" i="37"/>
  <c r="X19" i="37"/>
  <c r="G42" i="37"/>
  <c r="G33" i="37"/>
  <c r="G34" i="37"/>
  <c r="G41" i="37"/>
  <c r="Z18" i="37"/>
  <c r="M42" i="37"/>
  <c r="M33" i="37"/>
  <c r="Z20" i="37"/>
  <c r="M34" i="37"/>
  <c r="D29" i="37"/>
  <c r="D40" i="37"/>
  <c r="D42" i="37"/>
  <c r="D33" i="37"/>
  <c r="D34" i="37"/>
  <c r="M40" i="37"/>
  <c r="K40" i="37"/>
  <c r="L40" i="37"/>
  <c r="Y7" i="42"/>
  <c r="E34" i="42"/>
  <c r="E33" i="42"/>
  <c r="C34" i="42"/>
  <c r="K34" i="42"/>
  <c r="K33" i="42"/>
  <c r="L32" i="42"/>
  <c r="I32" i="42"/>
  <c r="F32" i="42"/>
  <c r="C26" i="42"/>
  <c r="H34" i="42"/>
  <c r="H33" i="42"/>
  <c r="X7" i="42"/>
  <c r="C33" i="42"/>
  <c r="C30" i="42"/>
  <c r="C27" i="42"/>
  <c r="L34" i="42"/>
  <c r="I34" i="42"/>
  <c r="F34" i="42"/>
  <c r="M33" i="42"/>
  <c r="J33" i="42"/>
  <c r="G33" i="42"/>
  <c r="D33" i="42"/>
  <c r="L31" i="42"/>
  <c r="M30" i="42"/>
  <c r="J30" i="42"/>
  <c r="G30" i="42"/>
  <c r="D30" i="42"/>
  <c r="L28" i="42"/>
  <c r="M27" i="42"/>
  <c r="J27" i="42"/>
  <c r="G27" i="42"/>
  <c r="D27" i="42"/>
  <c r="K26" i="42"/>
  <c r="H26" i="42"/>
  <c r="E26" i="42"/>
  <c r="X15" i="42"/>
  <c r="Z14" i="42"/>
  <c r="X12" i="42"/>
  <c r="Z11" i="42"/>
  <c r="Z8" i="42"/>
  <c r="Y8" i="42"/>
  <c r="L33" i="42"/>
  <c r="I33" i="42"/>
  <c r="F33" i="42"/>
  <c r="K31" i="42"/>
  <c r="H31" i="42"/>
  <c r="E31" i="42"/>
  <c r="L30" i="42"/>
  <c r="I30" i="42"/>
  <c r="F30" i="42"/>
  <c r="K28" i="42"/>
  <c r="H28" i="42"/>
  <c r="E28" i="42"/>
  <c r="L27" i="42"/>
  <c r="F27" i="42"/>
  <c r="M26" i="42"/>
  <c r="J26" i="42"/>
  <c r="G26" i="42"/>
  <c r="D26" i="42"/>
  <c r="Z15" i="42"/>
  <c r="Y14" i="42"/>
  <c r="Z12" i="42"/>
  <c r="Y11" i="42"/>
  <c r="X9" i="42"/>
  <c r="X8" i="42"/>
  <c r="Z9" i="42"/>
  <c r="C32" i="42"/>
  <c r="H32" i="42"/>
  <c r="E32" i="42"/>
  <c r="C31" i="42"/>
  <c r="C28" i="42"/>
  <c r="M34" i="42"/>
  <c r="J34" i="42"/>
  <c r="G34" i="42"/>
  <c r="D34" i="42"/>
  <c r="M31" i="42"/>
  <c r="J31" i="42"/>
  <c r="G31" i="42"/>
  <c r="D31" i="42"/>
  <c r="K30" i="42"/>
  <c r="H30" i="42"/>
  <c r="E30" i="42"/>
  <c r="M28" i="42"/>
  <c r="K27" i="42"/>
  <c r="H27" i="42"/>
  <c r="E27" i="42"/>
  <c r="L26" i="42"/>
  <c r="Y15" i="42"/>
  <c r="X14" i="42"/>
  <c r="X11" i="42"/>
  <c r="Z7" i="42"/>
  <c r="J32" i="42"/>
  <c r="G32" i="42"/>
  <c r="D32" i="42"/>
  <c r="J25" i="42"/>
  <c r="G25" i="42"/>
  <c r="D25" i="42"/>
  <c r="J24" i="42"/>
  <c r="H24" i="42"/>
  <c r="I25" i="42"/>
  <c r="F25" i="42"/>
  <c r="C25" i="42"/>
  <c r="I24" i="42"/>
  <c r="F24" i="42"/>
  <c r="C24" i="42"/>
  <c r="H25" i="42"/>
  <c r="E25" i="42"/>
  <c r="G24" i="42"/>
  <c r="D24" i="42"/>
  <c r="E24" i="42"/>
  <c r="C32" i="37"/>
  <c r="K24" i="42"/>
  <c r="X5" i="42"/>
  <c r="Z5" i="42"/>
  <c r="M24" i="42"/>
  <c r="Y13" i="42"/>
  <c r="X6" i="42"/>
  <c r="K25" i="42"/>
  <c r="Z6" i="42"/>
  <c r="M25" i="42"/>
  <c r="L24" i="42"/>
  <c r="Y6" i="42"/>
  <c r="L25" i="42"/>
  <c r="Z13" i="42"/>
  <c r="M32" i="42"/>
  <c r="X13" i="42"/>
  <c r="K32" i="42"/>
  <c r="G29" i="42"/>
  <c r="F29" i="42"/>
  <c r="I29" i="42"/>
  <c r="H29" i="42"/>
  <c r="E29" i="42"/>
  <c r="D29" i="42"/>
  <c r="C29" i="42"/>
  <c r="J29" i="42"/>
  <c r="I32" i="37"/>
  <c r="I40" i="37"/>
  <c r="H38" i="37"/>
  <c r="H40" i="37"/>
  <c r="G40" i="37"/>
  <c r="L29" i="42"/>
  <c r="Y10" i="42"/>
  <c r="Z10" i="42"/>
  <c r="M29" i="42"/>
  <c r="X10" i="42"/>
  <c r="K29" i="42"/>
  <c r="M35" i="42"/>
  <c r="I35" i="42"/>
  <c r="K35" i="42"/>
  <c r="L35" i="42"/>
  <c r="C35" i="42"/>
  <c r="D35" i="42"/>
  <c r="F35" i="42"/>
  <c r="G35" i="42"/>
  <c r="J35" i="42"/>
  <c r="E35" i="42"/>
  <c r="H35" i="42"/>
  <c r="H27" i="24"/>
  <c r="K32" i="24"/>
  <c r="E33" i="24"/>
  <c r="E36" i="24"/>
  <c r="E30" i="24"/>
  <c r="E40" i="24"/>
  <c r="E32" i="24"/>
  <c r="L40" i="24"/>
  <c r="Y19" i="24"/>
  <c r="L36" i="24"/>
  <c r="L38" i="24"/>
  <c r="L33" i="24"/>
  <c r="L30" i="24"/>
  <c r="L32" i="24"/>
  <c r="L29" i="24"/>
  <c r="D38" i="24"/>
  <c r="D36" i="24"/>
  <c r="D40" i="24"/>
  <c r="D35" i="24"/>
  <c r="D29" i="24"/>
  <c r="D33" i="24"/>
  <c r="D32" i="24"/>
  <c r="F40" i="24"/>
  <c r="F28" i="24"/>
  <c r="F35" i="24"/>
  <c r="F32" i="24"/>
  <c r="I40" i="24"/>
  <c r="I30" i="24"/>
  <c r="I33" i="24"/>
  <c r="I38" i="24"/>
  <c r="I29" i="24"/>
  <c r="I27" i="24"/>
  <c r="I32" i="24"/>
  <c r="I26" i="24"/>
  <c r="L26" i="24"/>
  <c r="H35" i="24"/>
  <c r="H38" i="24"/>
  <c r="H29" i="24"/>
  <c r="H30" i="24"/>
  <c r="H34" i="24"/>
  <c r="H40" i="24"/>
  <c r="H33" i="24"/>
  <c r="M38" i="24"/>
  <c r="M33" i="24"/>
  <c r="M40" i="24"/>
  <c r="Z19" i="24"/>
  <c r="M36" i="24"/>
  <c r="M29" i="24"/>
  <c r="M32" i="24"/>
  <c r="G35" i="24"/>
  <c r="G29" i="24"/>
  <c r="G40" i="24"/>
  <c r="G36" i="24"/>
  <c r="G32" i="24"/>
  <c r="D30" i="24"/>
  <c r="J30" i="24"/>
  <c r="J38" i="24"/>
  <c r="J29" i="24"/>
  <c r="J35" i="24"/>
  <c r="J40" i="24"/>
  <c r="J28" i="24"/>
  <c r="J32" i="24"/>
  <c r="J26" i="24"/>
  <c r="K36" i="24"/>
  <c r="K38" i="24"/>
  <c r="K27" i="24"/>
  <c r="K30" i="24"/>
  <c r="K40" i="24"/>
  <c r="K35" i="24"/>
  <c r="K28" i="24"/>
  <c r="C40" i="24"/>
  <c r="C36" i="24"/>
  <c r="C29" i="24"/>
  <c r="C27" i="24"/>
  <c r="C35" i="24"/>
  <c r="C33" i="24"/>
  <c r="C32" i="24"/>
  <c r="M30" i="24"/>
  <c r="Z9" i="24"/>
  <c r="G30" i="24"/>
  <c r="D26" i="24"/>
  <c r="G26" i="24"/>
  <c r="H28" i="24"/>
  <c r="C28" i="24"/>
  <c r="F30" i="24"/>
  <c r="X11" i="24"/>
  <c r="Y15" i="24"/>
  <c r="Z12" i="24"/>
  <c r="Z14" i="24"/>
  <c r="Z8" i="24"/>
  <c r="M26" i="24"/>
  <c r="Y14" i="24"/>
  <c r="Y8" i="24"/>
  <c r="X17" i="24"/>
  <c r="K33" i="24"/>
  <c r="X6" i="24"/>
  <c r="J36" i="24"/>
  <c r="J33" i="24"/>
  <c r="I35" i="24"/>
  <c r="I28" i="24"/>
  <c r="H36" i="24"/>
  <c r="G28" i="24"/>
  <c r="F38" i="24"/>
  <c r="F33" i="24"/>
  <c r="E38" i="24"/>
  <c r="J31" i="24"/>
  <c r="L27" i="24"/>
  <c r="Y6" i="24"/>
  <c r="I31" i="24"/>
  <c r="F34" i="24"/>
  <c r="D31" i="24"/>
  <c r="D28" i="24"/>
  <c r="K34" i="24"/>
  <c r="Y5" i="24"/>
  <c r="M28" i="24"/>
  <c r="D34" i="24"/>
  <c r="D27" i="24"/>
  <c r="F26" i="24"/>
  <c r="E27" i="24"/>
  <c r="L34" i="24"/>
  <c r="E28" i="24"/>
  <c r="Z6" i="24"/>
  <c r="M27" i="24"/>
  <c r="E26" i="24"/>
  <c r="M34" i="24"/>
  <c r="H26" i="24"/>
  <c r="L31" i="24"/>
  <c r="H37" i="24"/>
  <c r="E34" i="24"/>
  <c r="E37" i="24"/>
  <c r="G34" i="24"/>
  <c r="J34" i="24"/>
  <c r="H31" i="24"/>
  <c r="C34" i="24"/>
  <c r="C37" i="24"/>
  <c r="Y13" i="24"/>
  <c r="L37" i="24"/>
  <c r="I37" i="24"/>
  <c r="I34" i="24"/>
  <c r="Y16" i="24"/>
  <c r="J37" i="24"/>
  <c r="I39" i="24"/>
  <c r="X5" i="24"/>
  <c r="G38" i="24"/>
  <c r="F36" i="24"/>
  <c r="F29" i="24"/>
  <c r="F27" i="24"/>
  <c r="F31" i="24"/>
  <c r="G33" i="24"/>
  <c r="L39" i="24"/>
  <c r="H39" i="24"/>
  <c r="X13" i="24"/>
  <c r="Z13" i="24"/>
  <c r="K26" i="24"/>
  <c r="G27" i="24"/>
  <c r="E29" i="24"/>
  <c r="X7" i="24"/>
  <c r="Z7" i="24"/>
  <c r="J27" i="24"/>
  <c r="Y9" i="24"/>
  <c r="H32" i="24"/>
  <c r="Z11" i="24"/>
  <c r="Y11" i="24"/>
  <c r="Y17" i="24"/>
  <c r="C38" i="24"/>
  <c r="Z17" i="24"/>
  <c r="Y12" i="24"/>
  <c r="X12" i="24"/>
  <c r="M35" i="24"/>
  <c r="L35" i="24"/>
  <c r="L28" i="24"/>
  <c r="Y7" i="24"/>
  <c r="X15" i="24"/>
  <c r="K29" i="24"/>
  <c r="X8" i="24"/>
  <c r="C31" i="24"/>
  <c r="Y10" i="24"/>
  <c r="G31" i="24"/>
  <c r="D37" i="24"/>
  <c r="K37" i="24"/>
  <c r="X16" i="24"/>
  <c r="J39" i="24"/>
  <c r="F39" i="24"/>
  <c r="F37" i="24"/>
  <c r="X10" i="24"/>
  <c r="K31" i="24"/>
  <c r="E31" i="24"/>
  <c r="M37" i="24"/>
  <c r="Z16" i="24"/>
  <c r="M31" i="24"/>
  <c r="Z10" i="24"/>
  <c r="G37" i="24"/>
  <c r="X18" i="24"/>
  <c r="K39" i="24"/>
  <c r="G39" i="24"/>
  <c r="C39" i="24"/>
  <c r="Y18" i="24"/>
  <c r="D39" i="24"/>
  <c r="M39" i="24"/>
  <c r="Z18" i="24"/>
  <c r="E39" i="24"/>
  <c r="J4" i="52" l="1"/>
  <c r="G4" i="52"/>
  <c r="I4" i="52"/>
  <c r="K4" i="52"/>
  <c r="H4" i="52"/>
</calcChain>
</file>

<file path=xl/sharedStrings.xml><?xml version="1.0" encoding="utf-8"?>
<sst xmlns="http://schemas.openxmlformats.org/spreadsheetml/2006/main" count="482" uniqueCount="227">
  <si>
    <t>Pramonės procesai</t>
  </si>
  <si>
    <t>Atliekų deginimas ir gaisrai(namų, automobilių)</t>
  </si>
  <si>
    <t>-48%</t>
  </si>
  <si>
    <t>Ūkio sektorius</t>
  </si>
  <si>
    <t>Ūkio pasektoris</t>
  </si>
  <si>
    <t>Kiekis, 1000 tonų</t>
  </si>
  <si>
    <t>Energetika</t>
  </si>
  <si>
    <t>2015/2005</t>
  </si>
  <si>
    <t>Pokytis, proc.</t>
  </si>
  <si>
    <t>Kelių transportas</t>
  </si>
  <si>
    <t>2014/2005</t>
  </si>
  <si>
    <t>Geležinkeliai</t>
  </si>
  <si>
    <t>Aviacija</t>
  </si>
  <si>
    <t>Laivyba</t>
  </si>
  <si>
    <t>Dujotiekiai</t>
  </si>
  <si>
    <t>Dalis nuo viso kiekio, proc.</t>
  </si>
  <si>
    <t>-*) Nacionalinių teršalų limitų direktyvos (EUROPOS PARLAMENTO IR TARYBOS DIREKTYVA (ES) 2016/2284) įpareigojimas Lietuvai</t>
  </si>
  <si>
    <t>-32%</t>
  </si>
  <si>
    <t>Atliekų tvarkymas</t>
  </si>
  <si>
    <t>Viešoji elektros ir šilumos gamyba</t>
  </si>
  <si>
    <t>Naftos produktų gamyba ir paskirstymas</t>
  </si>
  <si>
    <t>Tirpiklių vartojimas</t>
  </si>
  <si>
    <t>Atliekų apdorojimas</t>
  </si>
  <si>
    <t>Įpareigojimas 2020/2005 *)</t>
  </si>
  <si>
    <t>-55%</t>
  </si>
  <si>
    <t>viso</t>
  </si>
  <si>
    <t>VISO</t>
  </si>
  <si>
    <t>Kitas transportas</t>
  </si>
  <si>
    <t>Žemės ūkis</t>
  </si>
  <si>
    <t>Transportas</t>
  </si>
  <si>
    <t>Išmestas į aplinkos orą amoniako (NH3) kiekis Lietuvos ūkyje</t>
  </si>
  <si>
    <t>2013/2005</t>
  </si>
  <si>
    <t>-20%</t>
  </si>
  <si>
    <t>Stacionarus ir mobilus deginimas pramonėje ir statyboje</t>
  </si>
  <si>
    <t>Stacionarus deginimas namų ūkiuose</t>
  </si>
  <si>
    <t>Stacionarus ir mobilus deginimas žemės ūkyje, paslaugų s. ir pan.</t>
  </si>
  <si>
    <t>Išmestas į aplinkos orą azoto oksidų (NOx) kiekis Lietuvos ūkyje</t>
  </si>
  <si>
    <t>Išmesto į aplinkos orą azoto oksidų (NOx) kiekio pasiskirstymas pagal ūkio sektorius</t>
  </si>
  <si>
    <t>Išmestas į aplinkos orą NMLOJ (nemetaninių lakiųjų organinių junginių) kiekis Lietuvos ūkyje</t>
  </si>
  <si>
    <t>Išmesto į aplinkos orą NMLOJ (nemetaninių lakiųjų organinių junginių) kiekio pasiskirstymas pagal ūkio sektorius</t>
  </si>
  <si>
    <t>Išmestas į aplinkos orą kietųjų dalelių (KD2.5) kiekis Lietuvos ūkyje</t>
  </si>
  <si>
    <t>Išmesto į aplinkos orą kietųjų dalelių (KD2.5) kiekio pasiskirstymas pagal ūkio sektorius</t>
  </si>
  <si>
    <t>Pramonė ir statyba</t>
  </si>
  <si>
    <t>NOx</t>
  </si>
  <si>
    <t>SO2</t>
  </si>
  <si>
    <t>NH3</t>
  </si>
  <si>
    <t>Reduction commitments 2020 vs 2005 (NECD) / Sumažinimo įpareigojimas 2020/2005 (NECD)</t>
  </si>
  <si>
    <t>NMVOC / NMLOJ</t>
  </si>
  <si>
    <t>PM2.5 / KD2.5</t>
  </si>
  <si>
    <t>Sumažinimo įpareigojimas 2030/2005</t>
  </si>
  <si>
    <t>NMLOJ</t>
  </si>
  <si>
    <t>ΚD2.5</t>
  </si>
  <si>
    <t>2012/2005</t>
  </si>
  <si>
    <t>2011/2005</t>
  </si>
  <si>
    <t>2010/2005</t>
  </si>
  <si>
    <t>2009/2005</t>
  </si>
  <si>
    <t>2008/2005</t>
  </si>
  <si>
    <t>2007/2005</t>
  </si>
  <si>
    <t>Pokytis:</t>
  </si>
  <si>
    <t>2006/2005</t>
  </si>
  <si>
    <t>TIKRINU</t>
  </si>
  <si>
    <t>2020 įpareigojimas</t>
  </si>
  <si>
    <t>2030 įpareigojimas</t>
  </si>
  <si>
    <t>2020 įsipareigojimai</t>
  </si>
  <si>
    <t>2030 įsipareigojimai</t>
  </si>
  <si>
    <t>2016/2005</t>
  </si>
  <si>
    <t>2016/2015</t>
  </si>
  <si>
    <t>2016/2014</t>
  </si>
  <si>
    <t>2017/2016</t>
  </si>
  <si>
    <t>2017/2005</t>
  </si>
  <si>
    <t>2017/205</t>
  </si>
  <si>
    <t>Pagrindinių teršalų išmetamas kiekis į aplinką, 1000 tonų</t>
  </si>
  <si>
    <t>NMVOC / NMLOJ*</t>
  </si>
  <si>
    <t>*bendras kiekis su žemės ūkio sektoriumi</t>
  </si>
  <si>
    <t>NMVOC/ NMLOJ*</t>
  </si>
  <si>
    <t>* Skaičiuojant išmetamą teršalų kiekį neįskaičiuoti teršalai išmesti iš žemės ūkio sektoriaus</t>
  </si>
  <si>
    <t>NOx*</t>
  </si>
  <si>
    <t>Į aplinkos orą išmetamo pagrindinių teršalų kiekio mažėjimas (%) lyginant su 2005 metais</t>
  </si>
  <si>
    <t xml:space="preserve">1 pav. Į aplinkos orą išmetamo pagrindinių teršalų kiekio mažėjimas (%) lyginant su 2005 metais ir įsipareigojimai dėl išmetamo teršalų kiekio sumažinimo iki 2020 ir 2030 m. </t>
  </si>
  <si>
    <t>Metai</t>
  </si>
  <si>
    <t>2018/2017</t>
  </si>
  <si>
    <t>2018/2005</t>
  </si>
  <si>
    <t>2 pav. 2018 metais  Į aplinkos orą išmesto   teršalų kiekio sumažėjimas palyginus su 2005 metais</t>
  </si>
  <si>
    <t>2015/2014</t>
  </si>
  <si>
    <t>VISOS ŪKINĖS VEIKLOS</t>
  </si>
  <si>
    <t>NH3 kiekis, 1000 t</t>
  </si>
  <si>
    <t>NH3 kiekio pokytis palyginus su praėjusiais metais, %</t>
  </si>
  <si>
    <t>NH3 kiekio pokytis palyginus su 2005 metais, %</t>
  </si>
  <si>
    <t>VISŲ GYVULIŲ IR PAUKŠČIŲ MĖŠLO TVARKYMAS TVARTUOSE</t>
  </si>
  <si>
    <t>NH3 dalis visame nacionaliniame NH3 kiekyje</t>
  </si>
  <si>
    <t>Galvijų mėšlo tvarkymas tvartuose</t>
  </si>
  <si>
    <t>Galvijų bandos dydis, 1000 galvų</t>
  </si>
  <si>
    <t>Vidutinis metinis azoto (N) kiekis, išmestas iš vieno gyvulio, kg</t>
  </si>
  <si>
    <t>Kiaulių mėšlo tvarkymas tvartuose</t>
  </si>
  <si>
    <t>Kiaulių bandos dydis, 1000 galvų</t>
  </si>
  <si>
    <t>Paukščių mėšlo tvarkymas tvartuose</t>
  </si>
  <si>
    <t>NH3 kiekis iš paukščių mėšlo tvarkymo, 1000 t</t>
  </si>
  <si>
    <t>Paukščių bandos dydis, 1000 galvų</t>
  </si>
  <si>
    <t>Kitų gyvulių mėšlo tvarkymas tvartuose</t>
  </si>
  <si>
    <t>NH3 kiekis iš kitų gyvulių mėšlo tvarkymo, 1000 t</t>
  </si>
  <si>
    <t>MĖŠLAS GANYKLOSE</t>
  </si>
  <si>
    <t>DIRVŲ TRĘŠIMAS VISŲ GYVULIŲ IR PAUKŠČIŲ MĖŠLU</t>
  </si>
  <si>
    <t>Dirvų tręšimas galvijų mėšlu</t>
  </si>
  <si>
    <t>Dirvų tręšimas kiaulių mėšlu</t>
  </si>
  <si>
    <t>Dirvų tręšimas kitų gyvulių ir paukščių mėšlu</t>
  </si>
  <si>
    <t>NH3 kiekis iš tręšimo kitu mėšlu, 1000 t</t>
  </si>
  <si>
    <t>VISI MĖŠLO TVARKYMO PROCESAI</t>
  </si>
  <si>
    <t>NH3 kiekis iš visų azoto neorganinių trąšų naudojimo, 1000 t</t>
  </si>
  <si>
    <t>Visų azoto neorganinių trąšų sunaudotas kiekis (N), 1000 t</t>
  </si>
  <si>
    <t>Kitų trašų naudojimas</t>
  </si>
  <si>
    <t>NH3 kiekis iš kitų trąšų naudojimo, 1000 t</t>
  </si>
  <si>
    <t>VISOS ŽEMĖS ŪKIO VEIKLOS</t>
  </si>
  <si>
    <t>NH3 kiekis iš visų žemės ūkio veiklų, 1000 t</t>
  </si>
  <si>
    <t>VISOS KITOS ŪKIO SRITYS</t>
  </si>
  <si>
    <t>Karbamidas</t>
  </si>
  <si>
    <t>Amonio sulfatas *)</t>
  </si>
  <si>
    <t>Amonio nitratas</t>
  </si>
  <si>
    <t>Kalcio amonio nitratas (KAN)</t>
  </si>
  <si>
    <t>Amonio fosfatas</t>
  </si>
  <si>
    <t>Kitos NP</t>
  </si>
  <si>
    <t>N P K junginiai</t>
  </si>
  <si>
    <t>Visos</t>
  </si>
  <si>
    <t xml:space="preserve">*-didelis amoniako išsiskyrimas </t>
  </si>
  <si>
    <t>Trąšų kiekio pokytis palyginus su 2005 metais, %</t>
  </si>
  <si>
    <t>Amonio sulfato</t>
  </si>
  <si>
    <t>Azotinių sintetinių trąšų naudojimas Lietuvoje, 1000 t</t>
  </si>
  <si>
    <t>tikrinu</t>
  </si>
  <si>
    <t>VISŲ AZOTO SINTETINIŲ NEORGANINIŲ TRAŠŲ NAUDOJIMAS</t>
  </si>
  <si>
    <t>Azoto tirpalų</t>
  </si>
  <si>
    <t>Visos (be amonio sulfato ir azoto tirpalų)</t>
  </si>
  <si>
    <t>Visų (be amonio sulfato ir azoto tirpalų)</t>
  </si>
  <si>
    <t>Azoto tirpalai *)</t>
  </si>
  <si>
    <t>ir ūkinių veiklų apimtys</t>
  </si>
  <si>
    <t xml:space="preserve"> </t>
  </si>
  <si>
    <t>2019/2005</t>
  </si>
  <si>
    <t>2019/2018</t>
  </si>
  <si>
    <t>Trend 2005-2019, % / Pokytis 2019/2005, %</t>
  </si>
  <si>
    <t>Trend 1990-2019, % / Pokytis 2019/1990, %</t>
  </si>
  <si>
    <t>NMLOJ/NMVOC</t>
  </si>
  <si>
    <t>KD2.5/PM2.5</t>
  </si>
  <si>
    <t>2019/2005m. Sumažėjimas</t>
  </si>
  <si>
    <t>2020m. sipareigojimai</t>
  </si>
  <si>
    <t>2030m. įsipareigojimai</t>
  </si>
  <si>
    <t>Pagrindinių teršalų  kiekis išmestas į aplinkos orą Lietuvos teritorijoje 1990-2019 metais, 1000 tonų</t>
  </si>
  <si>
    <t>Sieros oksidų išmetimai į aplinkos orą Lietuvos ūkyje</t>
  </si>
  <si>
    <t>Teršalas:</t>
  </si>
  <si>
    <t>SOx</t>
  </si>
  <si>
    <t>Mato vnt.:</t>
  </si>
  <si>
    <t>1000 t</t>
  </si>
  <si>
    <t>Metai:</t>
  </si>
  <si>
    <t>Visas nacionalinis kiekis:</t>
  </si>
  <si>
    <t>Pokytis palyginus su 2005 m.:</t>
  </si>
  <si>
    <t>Pokytis palyginus su praėjusiais metais:</t>
  </si>
  <si>
    <t>Nacionalinių teršalų limitų direktyvos (EUROPOS PARLAMENTO IR TARYBOS DIREKTYVA (ES) 2016/2284) įpareigojimas Lietuvai sumažinti išmetimus į aplinkos orą, palyginus su 2005 m.:</t>
  </si>
  <si>
    <t>-60%</t>
  </si>
  <si>
    <t>Kiekis:</t>
  </si>
  <si>
    <t>Dalis nacionaliniame kiekyje:</t>
  </si>
  <si>
    <t>1A1a</t>
  </si>
  <si>
    <t>Public electricity and heat production</t>
  </si>
  <si>
    <t>1A1c</t>
  </si>
  <si>
    <t>Manufacture of solid fuels and other energy industries</t>
  </si>
  <si>
    <t>Naftos perdirbimas</t>
  </si>
  <si>
    <t>1A1b</t>
  </si>
  <si>
    <t>Petroleum refining</t>
  </si>
  <si>
    <t>1B2aiv</t>
  </si>
  <si>
    <t>Fugitive emissions oil: Refining and storage</t>
  </si>
  <si>
    <t>Stacionarus kuro deginimas pramonėje, statyboje ir pramoniniai procesai</t>
  </si>
  <si>
    <t>1A2c</t>
  </si>
  <si>
    <t>Stationary combustion in manufacturing industries and construction: Chemicals</t>
  </si>
  <si>
    <t>1A2d</t>
  </si>
  <si>
    <t>Stationary combustion in manufacturing industries and construction: Pulp, Paper and Print</t>
  </si>
  <si>
    <t>1A2e</t>
  </si>
  <si>
    <t>Stationary combustion in manufacturing industries and construction: Food processing, beverages and tobacco</t>
  </si>
  <si>
    <t>1A2f</t>
  </si>
  <si>
    <t>Stationary combustion in manufacturing industries and construction: Non-metallic minerals</t>
  </si>
  <si>
    <t>1A2gviii</t>
  </si>
  <si>
    <t>Stationary combustion in manufacturing industries and construction: Other (please specify in the IIR)</t>
  </si>
  <si>
    <t>2B10a</t>
  </si>
  <si>
    <t>Chemical industry: Other (please specify in the IIR)</t>
  </si>
  <si>
    <t>Stacionarus kuro deginimas namų ūkiuose, paslaugų sektoriuje ir žemės ūkyje</t>
  </si>
  <si>
    <t>1A4ai</t>
  </si>
  <si>
    <t>Commercial/Institutional: Stationary</t>
  </si>
  <si>
    <t>1A4bi</t>
  </si>
  <si>
    <t>Residential: Stationary</t>
  </si>
  <si>
    <t>1A4ci</t>
  </si>
  <si>
    <t>Agriculture/Forestry/Fishing: Stationary</t>
  </si>
  <si>
    <t>Produktų vartojimas</t>
  </si>
  <si>
    <t>2D3i</t>
  </si>
  <si>
    <t>Other solvent use (please specify in the IIR)</t>
  </si>
  <si>
    <t>2G</t>
  </si>
  <si>
    <t>Other product use (please specify in the IIR)</t>
  </si>
  <si>
    <t>1A3bi</t>
  </si>
  <si>
    <t>Road transport: Passenger cars</t>
  </si>
  <si>
    <t>1A3bii</t>
  </si>
  <si>
    <t>Road transport: Light duty vehicles</t>
  </si>
  <si>
    <t>1A3biii</t>
  </si>
  <si>
    <t>Road transport: Heavy duty vehicles and buses</t>
  </si>
  <si>
    <t>1A3biv</t>
  </si>
  <si>
    <t>Road transport: Mopeds &amp; motorcycles</t>
  </si>
  <si>
    <t>Geležinkelių transportas</t>
  </si>
  <si>
    <t>Laivyba, žvejyba</t>
  </si>
  <si>
    <t>1A3dii</t>
  </si>
  <si>
    <t>National navigation (shipping)</t>
  </si>
  <si>
    <t>1A4ciii</t>
  </si>
  <si>
    <t>Agriculture/Forestry/Fishing: National fishing</t>
  </si>
  <si>
    <t>1A3ai(i)</t>
  </si>
  <si>
    <t>International aviation LTO (civil)</t>
  </si>
  <si>
    <t>1A3aii(i)</t>
  </si>
  <si>
    <t>Domestic aviation LTO (civil)</t>
  </si>
  <si>
    <t>Ne kelių transportas ir mechanizmai</t>
  </si>
  <si>
    <t>1A2gvii</t>
  </si>
  <si>
    <t>Mobile combustion in manufacturing industries and construction (please specify in the IIR)</t>
  </si>
  <si>
    <t>1A4aii</t>
  </si>
  <si>
    <t>Commercial/Institutional: Mobile</t>
  </si>
  <si>
    <t>1A4cii</t>
  </si>
  <si>
    <t>Agriculture/Forestry/Fishing: Off-road vehicles and other machinery</t>
  </si>
  <si>
    <t>1A5b</t>
  </si>
  <si>
    <t>Other, Mobile (including military, land based and recreational boats)</t>
  </si>
  <si>
    <t>Atliekų deginimas, kremavimas</t>
  </si>
  <si>
    <t>5C1bii</t>
  </si>
  <si>
    <t>Hazardous waste incineration</t>
  </si>
  <si>
    <t>5C1biii</t>
  </si>
  <si>
    <t>Clinical waste incineration</t>
  </si>
  <si>
    <t>5C1bv</t>
  </si>
  <si>
    <t>Cremation</t>
  </si>
  <si>
    <t>5C2</t>
  </si>
  <si>
    <t>Open burning of waste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</si>
</sst>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&quot;£&quot;* #,##0.00_-;\-&quot;£&quot;* #,##0.00_-;_-&quot;£&quot;* &quot;-&quot;??_-;_-@_-"/>
    <numFmt numFmtId="165" formatCode="0.0%"/>
    <numFmt numFmtId="166" formatCode="0.0"/>
    <numFmt numFmtId="167" formatCode="0.000"/>
  </numFmts>
  <fonts count="57" x14ac:knownFonts="1">
    <font>
      <sz val="10"/>
      <color indexed="8"/>
      <name val="Arial"/>
      <family val="2"/>
      <charset val="186"/>
    </font>
    <font>
      <sz val="14"/>
      <color theme="1"/>
      <name val="Arial Narrow"/>
      <family val="2"/>
      <charset val="186"/>
    </font>
    <font>
      <sz val="14"/>
      <color theme="1"/>
      <name val="Arial Narrow"/>
      <family val="2"/>
      <charset val="186"/>
    </font>
    <font>
      <sz val="10"/>
      <name val="Arial"/>
      <family val="2"/>
    </font>
    <font>
      <sz val="9"/>
      <name val="Times New Roman"/>
      <family val="1"/>
    </font>
    <font>
      <sz val="10"/>
      <name val="Arial"/>
      <family val="2"/>
      <charset val="186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/>
      <sz val="10"/>
      <color indexed="12"/>
      <name val="Times New Roman"/>
      <family val="1"/>
    </font>
    <font>
      <b/>
      <sz val="10"/>
      <color indexed="8"/>
      <name val="Arial"/>
      <family val="2"/>
      <charset val="186"/>
    </font>
    <font>
      <b/>
      <sz val="12"/>
      <color indexed="8"/>
      <name val="Arial"/>
      <family val="2"/>
      <charset val="186"/>
    </font>
    <font>
      <sz val="8"/>
      <color indexed="8"/>
      <name val="Arial"/>
      <family val="2"/>
      <charset val="186"/>
    </font>
    <font>
      <sz val="9"/>
      <color indexed="8"/>
      <name val="Arial"/>
      <family val="2"/>
      <charset val="186"/>
    </font>
    <font>
      <b/>
      <i/>
      <sz val="8"/>
      <color indexed="8"/>
      <name val="Arial"/>
      <family val="2"/>
      <charset val="186"/>
    </font>
    <font>
      <i/>
      <sz val="8"/>
      <color indexed="8"/>
      <name val="Arial"/>
      <family val="2"/>
      <charset val="186"/>
    </font>
    <font>
      <b/>
      <i/>
      <sz val="10"/>
      <color indexed="8"/>
      <name val="Arial"/>
      <family val="2"/>
      <charset val="186"/>
    </font>
    <font>
      <b/>
      <i/>
      <sz val="12"/>
      <color indexed="8"/>
      <name val="Arial"/>
      <family val="2"/>
      <charset val="186"/>
    </font>
    <font>
      <b/>
      <i/>
      <sz val="12"/>
      <color indexed="10"/>
      <name val="Arial"/>
      <family val="2"/>
      <charset val="186"/>
    </font>
    <font>
      <b/>
      <sz val="11"/>
      <color indexed="8"/>
      <name val="Arial"/>
      <family val="2"/>
      <charset val="186"/>
    </font>
    <font>
      <b/>
      <sz val="9"/>
      <color indexed="8"/>
      <name val="Arial"/>
      <family val="2"/>
      <charset val="186"/>
    </font>
    <font>
      <b/>
      <sz val="8"/>
      <color indexed="8"/>
      <name val="Arial"/>
      <family val="2"/>
      <charset val="186"/>
    </font>
    <font>
      <sz val="8"/>
      <name val="Arial"/>
      <family val="2"/>
      <charset val="186"/>
    </font>
    <font>
      <b/>
      <sz val="12"/>
      <color indexed="8"/>
      <name val="Times New Roman"/>
      <family val="1"/>
      <charset val="186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  <charset val="186"/>
    </font>
    <font>
      <sz val="8"/>
      <color rgb="FF00B050"/>
      <name val="Arial"/>
      <family val="2"/>
      <charset val="186"/>
    </font>
    <font>
      <sz val="10"/>
      <color rgb="FF00B050"/>
      <name val="Arial"/>
      <family val="2"/>
      <charset val="186"/>
    </font>
    <font>
      <sz val="10"/>
      <name val="Arial"/>
      <family val="2"/>
      <charset val="186"/>
    </font>
    <font>
      <b/>
      <i/>
      <sz val="9"/>
      <color indexed="8"/>
      <name val="Arial"/>
      <family val="2"/>
      <charset val="186"/>
    </font>
    <font>
      <b/>
      <sz val="12"/>
      <color rgb="FFFF0000"/>
      <name val="Arial"/>
      <family val="2"/>
      <charset val="186"/>
    </font>
    <font>
      <sz val="11"/>
      <color indexed="8"/>
      <name val="Arial"/>
      <family val="2"/>
      <charset val="186"/>
    </font>
    <font>
      <b/>
      <sz val="10"/>
      <color rgb="FFFF0000"/>
      <name val="Arial"/>
      <family val="2"/>
      <charset val="186"/>
    </font>
    <font>
      <b/>
      <sz val="10"/>
      <color rgb="FF00B050"/>
      <name val="Arial"/>
      <family val="2"/>
      <charset val="186"/>
    </font>
    <font>
      <sz val="11"/>
      <name val="Arial"/>
      <family val="2"/>
      <charset val="186"/>
    </font>
    <font>
      <b/>
      <sz val="8"/>
      <color rgb="FFFF0000"/>
      <name val="Arial"/>
      <family val="2"/>
      <charset val="186"/>
    </font>
    <font>
      <b/>
      <sz val="12"/>
      <color rgb="FFFF0000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  <charset val="186"/>
    </font>
    <font>
      <sz val="14"/>
      <color rgb="FFFF0000"/>
      <name val="Arial Narrow"/>
      <family val="2"/>
      <charset val="186"/>
    </font>
    <font>
      <b/>
      <sz val="14"/>
      <color theme="1"/>
      <name val="Arial Narrow"/>
      <family val="2"/>
      <charset val="186"/>
    </font>
    <font>
      <b/>
      <sz val="18"/>
      <color indexed="8"/>
      <name val="Arial Narrow"/>
      <family val="2"/>
      <charset val="186"/>
    </font>
    <font>
      <b/>
      <i/>
      <sz val="14"/>
      <color theme="1"/>
      <name val="Arial Narrow"/>
      <family val="2"/>
      <charset val="186"/>
    </font>
    <font>
      <i/>
      <sz val="14"/>
      <color theme="1"/>
      <name val="Arial Narrow"/>
      <family val="2"/>
      <charset val="186"/>
    </font>
    <font>
      <b/>
      <i/>
      <sz val="16"/>
      <color rgb="FFFF0000"/>
      <name val="Arial Narrow"/>
      <family val="2"/>
      <charset val="186"/>
    </font>
    <font>
      <b/>
      <i/>
      <sz val="9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color theme="1"/>
      <name val="Arial Narrow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  <font>
      <i/>
      <sz val="14"/>
      <color rgb="FFFF0000"/>
      <name val="Arial Narrow"/>
      <family val="2"/>
    </font>
    <font>
      <sz val="8"/>
      <color theme="1"/>
      <name val="Arial Narrow"/>
      <family val="2"/>
      <charset val="186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6">
    <xf numFmtId="0" fontId="0" fillId="0" borderId="0"/>
    <xf numFmtId="0" fontId="3" fillId="0" borderId="0" applyNumberFormat="0" applyFont="0" applyFill="0" applyBorder="0" applyProtection="0">
      <alignment horizontal="left" vertical="center" indent="2"/>
    </xf>
    <xf numFmtId="0" fontId="3" fillId="0" borderId="0" applyNumberFormat="0" applyFont="0" applyFill="0" applyBorder="0" applyProtection="0">
      <alignment horizontal="left" vertical="center" indent="5"/>
    </xf>
    <xf numFmtId="0" fontId="3" fillId="0" borderId="0" applyNumberFormat="0" applyFont="0" applyFill="0" applyBorder="0" applyProtection="0">
      <alignment horizontal="left" vertical="center" indent="5"/>
    </xf>
    <xf numFmtId="0" fontId="6" fillId="2" borderId="0" applyBorder="0" applyAlignment="0"/>
    <xf numFmtId="0" fontId="4" fillId="2" borderId="0" applyBorder="0">
      <alignment horizontal="right" vertical="center"/>
    </xf>
    <xf numFmtId="0" fontId="4" fillId="3" borderId="0" applyBorder="0">
      <alignment horizontal="right" vertical="center"/>
    </xf>
    <xf numFmtId="0" fontId="4" fillId="3" borderId="0" applyBorder="0">
      <alignment horizontal="right" vertical="center"/>
    </xf>
    <xf numFmtId="0" fontId="7" fillId="3" borderId="1">
      <alignment horizontal="right" vertical="center"/>
    </xf>
    <xf numFmtId="0" fontId="9" fillId="3" borderId="1">
      <alignment horizontal="right" vertical="center"/>
    </xf>
    <xf numFmtId="0" fontId="7" fillId="4" borderId="1">
      <alignment horizontal="right" vertical="center"/>
    </xf>
    <xf numFmtId="0" fontId="7" fillId="4" borderId="1">
      <alignment horizontal="right" vertical="center"/>
    </xf>
    <xf numFmtId="0" fontId="7" fillId="4" borderId="2">
      <alignment horizontal="right" vertical="center"/>
    </xf>
    <xf numFmtId="0" fontId="7" fillId="4" borderId="3">
      <alignment horizontal="right" vertical="center"/>
    </xf>
    <xf numFmtId="0" fontId="7" fillId="4" borderId="4">
      <alignment horizontal="right" vertical="center"/>
    </xf>
    <xf numFmtId="0" fontId="7" fillId="0" borderId="0" applyNumberFormat="0">
      <alignment horizontal="right"/>
    </xf>
    <xf numFmtId="0" fontId="4" fillId="4" borderId="5">
      <alignment horizontal="left" vertical="center" wrapText="1" indent="2"/>
    </xf>
    <xf numFmtId="0" fontId="4" fillId="0" borderId="5">
      <alignment horizontal="left" vertical="center" wrapText="1" indent="2"/>
    </xf>
    <xf numFmtId="0" fontId="4" fillId="3" borderId="3">
      <alignment horizontal="left" vertical="center"/>
    </xf>
    <xf numFmtId="0" fontId="7" fillId="0" borderId="6">
      <alignment horizontal="left" vertical="top" wrapText="1"/>
    </xf>
    <xf numFmtId="0" fontId="3" fillId="0" borderId="7"/>
    <xf numFmtId="0" fontId="8" fillId="0" borderId="0" applyNumberFormat="0" applyFill="0" applyBorder="0" applyAlignment="0" applyProtection="0"/>
    <xf numFmtId="0" fontId="4" fillId="0" borderId="0" applyBorder="0">
      <alignment horizontal="right" vertical="center"/>
    </xf>
    <xf numFmtId="0" fontId="4" fillId="0" borderId="1">
      <alignment horizontal="right" vertical="center"/>
    </xf>
    <xf numFmtId="1" fontId="10" fillId="3" borderId="0" applyBorder="0">
      <alignment horizontal="right" vertical="center"/>
    </xf>
    <xf numFmtId="0" fontId="5" fillId="0" borderId="0"/>
    <xf numFmtId="0" fontId="3" fillId="5" borderId="1"/>
    <xf numFmtId="0" fontId="3" fillId="0" borderId="0"/>
    <xf numFmtId="4" fontId="4" fillId="0" borderId="0" applyFill="0" applyBorder="0" applyProtection="0">
      <alignment horizontal="right" vertical="center"/>
    </xf>
    <xf numFmtId="0" fontId="6" fillId="0" borderId="0" applyNumberFormat="0" applyFill="0" applyBorder="0" applyProtection="0">
      <alignment horizontal="left" vertical="center"/>
    </xf>
    <xf numFmtId="0" fontId="4" fillId="0" borderId="1" applyNumberFormat="0" applyFill="0" applyAlignment="0" applyProtection="0"/>
    <xf numFmtId="0" fontId="3" fillId="6" borderId="0" applyNumberFormat="0" applyFont="0" applyBorder="0" applyAlignment="0" applyProtection="0"/>
    <xf numFmtId="0" fontId="3" fillId="6" borderId="0" applyNumberFormat="0" applyFont="0" applyBorder="0" applyAlignment="0" applyProtection="0"/>
    <xf numFmtId="4" fontId="3" fillId="0" borderId="0"/>
    <xf numFmtId="0" fontId="4" fillId="6" borderId="1"/>
    <xf numFmtId="0" fontId="3" fillId="0" borderId="0"/>
    <xf numFmtId="0" fontId="3" fillId="0" borderId="0"/>
    <xf numFmtId="0" fontId="3" fillId="0" borderId="0"/>
    <xf numFmtId="0" fontId="26" fillId="0" borderId="0"/>
    <xf numFmtId="0" fontId="11" fillId="0" borderId="0" applyNumberFormat="0" applyFill="0" applyBorder="0" applyAlignment="0" applyProtection="0"/>
    <xf numFmtId="0" fontId="4" fillId="0" borderId="0"/>
    <xf numFmtId="0" fontId="30" fillId="0" borderId="0"/>
    <xf numFmtId="0" fontId="42" fillId="0" borderId="0"/>
    <xf numFmtId="0" fontId="2" fillId="0" borderId="0"/>
    <xf numFmtId="164" fontId="42" fillId="0" borderId="0" applyFont="0" applyFill="0" applyBorder="0" applyAlignment="0" applyProtection="0"/>
    <xf numFmtId="0" fontId="1" fillId="0" borderId="0"/>
  </cellStyleXfs>
  <cellXfs count="379">
    <xf numFmtId="0" fontId="0" fillId="0" borderId="0" xfId="0"/>
    <xf numFmtId="0" fontId="13" fillId="0" borderId="0" xfId="0" applyFont="1"/>
    <xf numFmtId="0" fontId="0" fillId="0" borderId="0" xfId="0" applyAlignment="1">
      <alignment horizontal="center"/>
    </xf>
    <xf numFmtId="166" fontId="0" fillId="0" borderId="0" xfId="0" applyNumberFormat="1"/>
    <xf numFmtId="9" fontId="15" fillId="0" borderId="0" xfId="0" applyNumberFormat="1" applyFont="1"/>
    <xf numFmtId="9" fontId="15" fillId="0" borderId="0" xfId="0" quotePrefix="1" applyNumberFormat="1" applyFont="1" applyAlignment="1">
      <alignment horizontal="center"/>
    </xf>
    <xf numFmtId="0" fontId="0" fillId="0" borderId="0" xfId="0" applyFill="1"/>
    <xf numFmtId="0" fontId="17" fillId="0" borderId="0" xfId="0" quotePrefix="1" applyFont="1" applyAlignment="1">
      <alignment horizontal="left"/>
    </xf>
    <xf numFmtId="0" fontId="14" fillId="0" borderId="1" xfId="0" applyFont="1" applyBorder="1"/>
    <xf numFmtId="0" fontId="14" fillId="0" borderId="1" xfId="0" applyFont="1" applyBorder="1" applyAlignment="1">
      <alignment wrapText="1"/>
    </xf>
    <xf numFmtId="0" fontId="18" fillId="0" borderId="1" xfId="0" applyFont="1" applyFill="1" applyBorder="1"/>
    <xf numFmtId="9" fontId="0" fillId="0" borderId="0" xfId="0" applyNumberFormat="1"/>
    <xf numFmtId="165" fontId="0" fillId="0" borderId="0" xfId="0" applyNumberFormat="1"/>
    <xf numFmtId="0" fontId="0" fillId="0" borderId="0" xfId="0" applyBorder="1"/>
    <xf numFmtId="165" fontId="15" fillId="0" borderId="1" xfId="0" applyNumberFormat="1" applyFont="1" applyBorder="1" applyAlignment="1">
      <alignment horizontal="center" vertical="center" wrapText="1"/>
    </xf>
    <xf numFmtId="2" fontId="19" fillId="9" borderId="1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center"/>
    </xf>
    <xf numFmtId="166" fontId="0" fillId="0" borderId="0" xfId="0" applyNumberFormat="1" applyFont="1"/>
    <xf numFmtId="165" fontId="0" fillId="0" borderId="1" xfId="0" applyNumberFormat="1" applyFont="1" applyBorder="1" applyAlignment="1">
      <alignment horizontal="center" vertical="center" wrapText="1"/>
    </xf>
    <xf numFmtId="167" fontId="0" fillId="0" borderId="0" xfId="0" applyNumberFormat="1" applyFont="1"/>
    <xf numFmtId="2" fontId="18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/>
    <xf numFmtId="2" fontId="18" fillId="0" borderId="0" xfId="0" applyNumberFormat="1" applyFont="1" applyFill="1" applyBorder="1"/>
    <xf numFmtId="0" fontId="0" fillId="0" borderId="14" xfId="0" applyBorder="1"/>
    <xf numFmtId="0" fontId="0" fillId="0" borderId="13" xfId="0" applyBorder="1"/>
    <xf numFmtId="2" fontId="19" fillId="0" borderId="1" xfId="0" applyNumberFormat="1" applyFont="1" applyFill="1" applyBorder="1" applyAlignment="1">
      <alignment horizontal="center" vertical="center" wrapText="1"/>
    </xf>
    <xf numFmtId="2" fontId="19" fillId="0" borderId="1" xfId="0" applyNumberFormat="1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0" borderId="1" xfId="0" quotePrefix="1" applyFont="1" applyBorder="1" applyAlignment="1">
      <alignment horizontal="center" vertical="center" wrapText="1"/>
    </xf>
    <xf numFmtId="165" fontId="32" fillId="0" borderId="1" xfId="0" applyNumberFormat="1" applyFont="1" applyBorder="1" applyAlignment="1">
      <alignment horizontal="center" vertical="center" wrapText="1"/>
    </xf>
    <xf numFmtId="0" fontId="31" fillId="9" borderId="1" xfId="0" applyFont="1" applyFill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2" fontId="13" fillId="9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9" fontId="15" fillId="0" borderId="0" xfId="0" applyNumberFormat="1" applyFont="1" applyAlignment="1">
      <alignment horizontal="center" vertical="center" wrapText="1"/>
    </xf>
    <xf numFmtId="2" fontId="13" fillId="0" borderId="0" xfId="0" applyNumberFormat="1" applyFont="1" applyBorder="1" applyAlignment="1">
      <alignment horizontal="center" vertical="center" wrapText="1"/>
    </xf>
    <xf numFmtId="0" fontId="23" fillId="9" borderId="1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10" fontId="12" fillId="0" borderId="1" xfId="0" applyNumberFormat="1" applyFont="1" applyBorder="1"/>
    <xf numFmtId="165" fontId="12" fillId="0" borderId="1" xfId="0" applyNumberFormat="1" applyFont="1" applyBorder="1" applyAlignment="1">
      <alignment horizontal="center" vertical="center" wrapText="1"/>
    </xf>
    <xf numFmtId="165" fontId="12" fillId="9" borderId="1" xfId="0" applyNumberFormat="1" applyFont="1" applyFill="1" applyBorder="1" applyAlignment="1">
      <alignment horizontal="center" vertical="center" wrapText="1"/>
    </xf>
    <xf numFmtId="165" fontId="23" fillId="9" borderId="1" xfId="0" applyNumberFormat="1" applyFont="1" applyFill="1" applyBorder="1" applyAlignment="1">
      <alignment horizontal="center" vertical="center" wrapText="1"/>
    </xf>
    <xf numFmtId="10" fontId="0" fillId="0" borderId="1" xfId="0" applyNumberFormat="1" applyBorder="1" applyAlignment="1">
      <alignment horizontal="center" vertical="center"/>
    </xf>
    <xf numFmtId="10" fontId="12" fillId="0" borderId="1" xfId="0" applyNumberFormat="1" applyFont="1" applyBorder="1" applyAlignment="1">
      <alignment horizontal="center" vertical="center"/>
    </xf>
    <xf numFmtId="165" fontId="12" fillId="0" borderId="1" xfId="0" applyNumberFormat="1" applyFont="1" applyBorder="1" applyAlignment="1">
      <alignment horizontal="center" vertical="center"/>
    </xf>
    <xf numFmtId="10" fontId="32" fillId="0" borderId="1" xfId="0" applyNumberFormat="1" applyFont="1" applyBorder="1" applyAlignment="1">
      <alignment horizontal="center" vertical="center"/>
    </xf>
    <xf numFmtId="10" fontId="32" fillId="0" borderId="1" xfId="0" applyNumberFormat="1" applyFont="1" applyBorder="1"/>
    <xf numFmtId="0" fontId="23" fillId="0" borderId="0" xfId="0" applyFont="1"/>
    <xf numFmtId="0" fontId="3" fillId="0" borderId="0" xfId="36"/>
    <xf numFmtId="0" fontId="21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166" fontId="33" fillId="0" borderId="1" xfId="0" applyNumberFormat="1" applyFont="1" applyBorder="1" applyAlignment="1">
      <alignment horizontal="center" vertical="center"/>
    </xf>
    <xf numFmtId="10" fontId="33" fillId="9" borderId="1" xfId="0" applyNumberFormat="1" applyFont="1" applyFill="1" applyBorder="1" applyAlignment="1">
      <alignment horizontal="center" vertical="center" wrapText="1"/>
    </xf>
    <xf numFmtId="166" fontId="33" fillId="9" borderId="1" xfId="0" applyNumberFormat="1" applyFont="1" applyFill="1" applyBorder="1" applyAlignment="1">
      <alignment horizontal="center" vertical="center"/>
    </xf>
    <xf numFmtId="0" fontId="0" fillId="0" borderId="0" xfId="0" applyFont="1" applyBorder="1"/>
    <xf numFmtId="0" fontId="21" fillId="0" borderId="1" xfId="0" applyFont="1" applyFill="1" applyBorder="1" applyAlignment="1">
      <alignment horizontal="center" vertical="center" wrapText="1"/>
    </xf>
    <xf numFmtId="0" fontId="21" fillId="8" borderId="11" xfId="0" quotePrefix="1" applyFont="1" applyFill="1" applyBorder="1" applyAlignment="1">
      <alignment horizontal="left" vertical="center"/>
    </xf>
    <xf numFmtId="0" fontId="21" fillId="8" borderId="11" xfId="0" applyFont="1" applyFill="1" applyBorder="1" applyAlignment="1">
      <alignment horizontal="left" vertical="center"/>
    </xf>
    <xf numFmtId="0" fontId="21" fillId="8" borderId="11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12" fillId="8" borderId="11" xfId="0" quotePrefix="1" applyFont="1" applyFill="1" applyBorder="1" applyAlignment="1">
      <alignment horizontal="left" vertical="center" wrapText="1"/>
    </xf>
    <xf numFmtId="0" fontId="0" fillId="0" borderId="1" xfId="0" applyFont="1" applyBorder="1"/>
    <xf numFmtId="165" fontId="22" fillId="0" borderId="1" xfId="0" applyNumberFormat="1" applyFont="1" applyBorder="1" applyAlignment="1">
      <alignment horizontal="center" vertical="center" wrapText="1"/>
    </xf>
    <xf numFmtId="166" fontId="36" fillId="9" borderId="1" xfId="35" applyNumberFormat="1" applyFont="1" applyFill="1" applyBorder="1" applyAlignment="1" applyProtection="1">
      <alignment horizontal="center" vertical="center" wrapText="1"/>
      <protection locked="0"/>
    </xf>
    <xf numFmtId="9" fontId="34" fillId="0" borderId="1" xfId="0" applyNumberFormat="1" applyFont="1" applyBorder="1" applyAlignment="1">
      <alignment horizontal="center" vertical="center"/>
    </xf>
    <xf numFmtId="9" fontId="35" fillId="0" borderId="1" xfId="0" quotePrefix="1" applyNumberFormat="1" applyFont="1" applyBorder="1" applyAlignment="1">
      <alignment horizontal="center" vertical="center"/>
    </xf>
    <xf numFmtId="165" fontId="15" fillId="9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/>
    <xf numFmtId="0" fontId="0" fillId="0" borderId="1" xfId="0" applyFont="1" applyBorder="1" applyAlignment="1"/>
    <xf numFmtId="10" fontId="15" fillId="0" borderId="1" xfId="0" applyNumberFormat="1" applyFont="1" applyBorder="1" applyAlignment="1">
      <alignment horizontal="center" vertical="center"/>
    </xf>
    <xf numFmtId="165" fontId="15" fillId="0" borderId="1" xfId="0" applyNumberFormat="1" applyFont="1" applyBorder="1" applyAlignment="1">
      <alignment horizontal="center" vertical="center"/>
    </xf>
    <xf numFmtId="0" fontId="3" fillId="0" borderId="0" xfId="36" applyAlignment="1"/>
    <xf numFmtId="0" fontId="0" fillId="0" borderId="0" xfId="0" applyAlignment="1"/>
    <xf numFmtId="0" fontId="12" fillId="0" borderId="0" xfId="0" applyFont="1"/>
    <xf numFmtId="165" fontId="32" fillId="9" borderId="1" xfId="0" applyNumberFormat="1" applyFont="1" applyFill="1" applyBorder="1" applyAlignment="1">
      <alignment horizontal="center" vertical="center" wrapText="1"/>
    </xf>
    <xf numFmtId="10" fontId="0" fillId="0" borderId="1" xfId="0" applyNumberFormat="1" applyBorder="1"/>
    <xf numFmtId="0" fontId="34" fillId="0" borderId="1" xfId="0" applyFont="1" applyBorder="1" applyAlignment="1">
      <alignment horizontal="center" vertical="center" wrapText="1"/>
    </xf>
    <xf numFmtId="0" fontId="35" fillId="0" borderId="1" xfId="0" applyFont="1" applyBorder="1" applyAlignment="1" applyProtection="1">
      <alignment horizontal="center" vertical="center" wrapText="1"/>
    </xf>
    <xf numFmtId="0" fontId="12" fillId="8" borderId="16" xfId="0" applyFont="1" applyFill="1" applyBorder="1" applyAlignment="1">
      <alignment horizontal="center" vertical="center"/>
    </xf>
    <xf numFmtId="0" fontId="22" fillId="8" borderId="17" xfId="0" quotePrefix="1" applyFont="1" applyFill="1" applyBorder="1" applyAlignment="1">
      <alignment horizontal="center"/>
    </xf>
    <xf numFmtId="0" fontId="22" fillId="8" borderId="17" xfId="0" quotePrefix="1" applyFont="1" applyFill="1" applyBorder="1" applyAlignment="1">
      <alignment horizontal="center" wrapText="1"/>
    </xf>
    <xf numFmtId="0" fontId="22" fillId="8" borderId="17" xfId="0" applyFont="1" applyFill="1" applyBorder="1" applyAlignment="1">
      <alignment horizontal="center"/>
    </xf>
    <xf numFmtId="0" fontId="22" fillId="8" borderId="18" xfId="0" applyFont="1" applyFill="1" applyBorder="1" applyAlignment="1">
      <alignment horizontal="center" wrapText="1"/>
    </xf>
    <xf numFmtId="0" fontId="0" fillId="0" borderId="3" xfId="0" applyBorder="1"/>
    <xf numFmtId="0" fontId="0" fillId="0" borderId="19" xfId="0" applyBorder="1"/>
    <xf numFmtId="0" fontId="31" fillId="0" borderId="1" xfId="0" applyFont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10" xfId="0" quotePrefix="1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165" fontId="32" fillId="0" borderId="1" xfId="0" applyNumberFormat="1" applyFont="1" applyBorder="1" applyAlignment="1">
      <alignment horizontal="center" vertical="center"/>
    </xf>
    <xf numFmtId="10" fontId="22" fillId="0" borderId="1" xfId="0" applyNumberFormat="1" applyFont="1" applyBorder="1" applyAlignment="1">
      <alignment horizontal="center" vertical="center"/>
    </xf>
    <xf numFmtId="10" fontId="38" fillId="0" borderId="1" xfId="0" applyNumberFormat="1" applyFont="1" applyBorder="1" applyAlignment="1">
      <alignment horizontal="center" vertical="center"/>
    </xf>
    <xf numFmtId="165" fontId="38" fillId="0" borderId="1" xfId="0" applyNumberFormat="1" applyFont="1" applyBorder="1" applyAlignment="1">
      <alignment horizontal="center" vertical="center" wrapText="1"/>
    </xf>
    <xf numFmtId="2" fontId="39" fillId="9" borderId="1" xfId="0" applyNumberFormat="1" applyFont="1" applyFill="1" applyBorder="1" applyAlignment="1">
      <alignment horizontal="center" vertical="center" wrapText="1"/>
    </xf>
    <xf numFmtId="10" fontId="40" fillId="0" borderId="1" xfId="0" applyNumberFormat="1" applyFont="1" applyBorder="1" applyAlignment="1">
      <alignment horizontal="center" vertical="center"/>
    </xf>
    <xf numFmtId="10" fontId="39" fillId="0" borderId="1" xfId="0" applyNumberFormat="1" applyFont="1" applyBorder="1" applyAlignment="1">
      <alignment horizontal="center" vertical="center"/>
    </xf>
    <xf numFmtId="165" fontId="39" fillId="0" borderId="1" xfId="0" applyNumberFormat="1" applyFont="1" applyBorder="1" applyAlignment="1">
      <alignment horizontal="center" vertical="center" wrapText="1"/>
    </xf>
    <xf numFmtId="166" fontId="0" fillId="0" borderId="0" xfId="0" applyNumberFormat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5" fillId="0" borderId="0" xfId="42" applyFont="1"/>
    <xf numFmtId="0" fontId="2" fillId="0" borderId="0" xfId="43"/>
    <xf numFmtId="0" fontId="17" fillId="0" borderId="0" xfId="42" quotePrefix="1" applyFont="1" applyAlignment="1">
      <alignment horizontal="left"/>
    </xf>
    <xf numFmtId="2" fontId="2" fillId="0" borderId="1" xfId="43" applyNumberFormat="1" applyBorder="1"/>
    <xf numFmtId="0" fontId="47" fillId="0" borderId="0" xfId="43" applyFont="1"/>
    <xf numFmtId="0" fontId="44" fillId="0" borderId="1" xfId="43" applyFont="1" applyBorder="1"/>
    <xf numFmtId="0" fontId="44" fillId="0" borderId="0" xfId="43" applyFont="1"/>
    <xf numFmtId="0" fontId="2" fillId="0" borderId="1" xfId="43" applyBorder="1"/>
    <xf numFmtId="0" fontId="43" fillId="0" borderId="1" xfId="43" applyFont="1" applyBorder="1"/>
    <xf numFmtId="0" fontId="43" fillId="0" borderId="0" xfId="43" applyFont="1"/>
    <xf numFmtId="0" fontId="47" fillId="0" borderId="1" xfId="43" applyFont="1" applyBorder="1"/>
    <xf numFmtId="165" fontId="2" fillId="0" borderId="1" xfId="43" applyNumberFormat="1" applyBorder="1"/>
    <xf numFmtId="2" fontId="44" fillId="0" borderId="1" xfId="43" applyNumberFormat="1" applyFont="1" applyBorder="1"/>
    <xf numFmtId="0" fontId="0" fillId="0" borderId="8" xfId="0" applyBorder="1"/>
    <xf numFmtId="0" fontId="46" fillId="0" borderId="20" xfId="0" applyFont="1" applyBorder="1"/>
    <xf numFmtId="0" fontId="0" fillId="0" borderId="21" xfId="0" applyBorder="1"/>
    <xf numFmtId="0" fontId="0" fillId="0" borderId="22" xfId="0" applyBorder="1"/>
    <xf numFmtId="0" fontId="47" fillId="0" borderId="3" xfId="0" applyFont="1" applyBorder="1" applyAlignment="1">
      <alignment wrapText="1"/>
    </xf>
    <xf numFmtId="2" fontId="46" fillId="0" borderId="1" xfId="0" applyNumberFormat="1" applyFont="1" applyBorder="1"/>
    <xf numFmtId="165" fontId="47" fillId="0" borderId="1" xfId="0" applyNumberFormat="1" applyFont="1" applyBorder="1"/>
    <xf numFmtId="165" fontId="47" fillId="0" borderId="4" xfId="0" applyNumberFormat="1" applyFont="1" applyBorder="1"/>
    <xf numFmtId="0" fontId="47" fillId="0" borderId="23" xfId="0" applyFont="1" applyBorder="1" applyAlignment="1">
      <alignment wrapText="1"/>
    </xf>
    <xf numFmtId="2" fontId="46" fillId="0" borderId="8" xfId="0" applyNumberFormat="1" applyFont="1" applyBorder="1"/>
    <xf numFmtId="165" fontId="46" fillId="0" borderId="8" xfId="0" applyNumberFormat="1" applyFont="1" applyBorder="1"/>
    <xf numFmtId="0" fontId="47" fillId="0" borderId="2" xfId="0" applyFont="1" applyBorder="1" applyAlignment="1">
      <alignment wrapText="1"/>
    </xf>
    <xf numFmtId="9" fontId="48" fillId="0" borderId="25" xfId="0" applyNumberFormat="1" applyFont="1" applyBorder="1" applyAlignment="1">
      <alignment horizontal="center"/>
    </xf>
    <xf numFmtId="9" fontId="48" fillId="0" borderId="0" xfId="0" applyNumberFormat="1" applyFont="1" applyAlignment="1">
      <alignment horizontal="center"/>
    </xf>
    <xf numFmtId="0" fontId="0" fillId="10" borderId="26" xfId="0" applyFill="1" applyBorder="1" applyAlignment="1">
      <alignment wrapText="1"/>
    </xf>
    <xf numFmtId="166" fontId="0" fillId="10" borderId="25" xfId="0" applyNumberFormat="1" applyFill="1" applyBorder="1"/>
    <xf numFmtId="166" fontId="0" fillId="10" borderId="0" xfId="0" applyNumberFormat="1" applyFill="1"/>
    <xf numFmtId="166" fontId="0" fillId="10" borderId="27" xfId="0" applyNumberFormat="1" applyFill="1" applyBorder="1"/>
    <xf numFmtId="0" fontId="0" fillId="10" borderId="0" xfId="0" applyFill="1"/>
    <xf numFmtId="2" fontId="46" fillId="0" borderId="4" xfId="0" applyNumberFormat="1" applyFont="1" applyBorder="1"/>
    <xf numFmtId="165" fontId="46" fillId="0" borderId="1" xfId="0" applyNumberFormat="1" applyFont="1" applyBorder="1"/>
    <xf numFmtId="165" fontId="46" fillId="0" borderId="4" xfId="0" applyNumberFormat="1" applyFont="1" applyBorder="1"/>
    <xf numFmtId="165" fontId="47" fillId="0" borderId="28" xfId="0" applyNumberFormat="1" applyFont="1" applyBorder="1"/>
    <xf numFmtId="2" fontId="0" fillId="0" borderId="1" xfId="0" applyNumberFormat="1" applyBorder="1"/>
    <xf numFmtId="2" fontId="0" fillId="0" borderId="4" xfId="0" applyNumberFormat="1" applyBorder="1"/>
    <xf numFmtId="0" fontId="0" fillId="0" borderId="29" xfId="0" applyBorder="1"/>
    <xf numFmtId="1" fontId="0" fillId="0" borderId="10" xfId="0" applyNumberFormat="1" applyBorder="1"/>
    <xf numFmtId="1" fontId="0" fillId="0" borderId="30" xfId="0" applyNumberFormat="1" applyBorder="1"/>
    <xf numFmtId="0" fontId="0" fillId="0" borderId="2" xfId="0" applyBorder="1" applyAlignment="1">
      <alignment wrapText="1"/>
    </xf>
    <xf numFmtId="166" fontId="0" fillId="0" borderId="28" xfId="0" applyNumberFormat="1" applyBorder="1"/>
    <xf numFmtId="166" fontId="0" fillId="0" borderId="31" xfId="0" applyNumberFormat="1" applyBorder="1"/>
    <xf numFmtId="0" fontId="0" fillId="0" borderId="2" xfId="0" applyBorder="1"/>
    <xf numFmtId="1" fontId="0" fillId="0" borderId="28" xfId="0" applyNumberFormat="1" applyBorder="1"/>
    <xf numFmtId="1" fontId="0" fillId="0" borderId="31" xfId="0" applyNumberFormat="1" applyBorder="1"/>
    <xf numFmtId="0" fontId="0" fillId="0" borderId="32" xfId="0" applyBorder="1"/>
    <xf numFmtId="0" fontId="0" fillId="0" borderId="17" xfId="0" applyBorder="1"/>
    <xf numFmtId="0" fontId="0" fillId="0" borderId="18" xfId="0" applyBorder="1"/>
    <xf numFmtId="2" fontId="0" fillId="0" borderId="28" xfId="0" applyNumberFormat="1" applyBorder="1"/>
    <xf numFmtId="2" fontId="0" fillId="0" borderId="31" xfId="0" applyNumberFormat="1" applyBorder="1"/>
    <xf numFmtId="2" fontId="46" fillId="0" borderId="24" xfId="0" applyNumberFormat="1" applyFont="1" applyBorder="1"/>
    <xf numFmtId="165" fontId="47" fillId="0" borderId="31" xfId="0" applyNumberFormat="1" applyFont="1" applyBorder="1"/>
    <xf numFmtId="0" fontId="47" fillId="0" borderId="3" xfId="0" applyFont="1" applyBorder="1"/>
    <xf numFmtId="0" fontId="47" fillId="0" borderId="0" xfId="0" applyFont="1"/>
    <xf numFmtId="0" fontId="46" fillId="0" borderId="20" xfId="0" applyFont="1" applyBorder="1" applyAlignment="1">
      <alignment wrapText="1"/>
    </xf>
    <xf numFmtId="166" fontId="47" fillId="0" borderId="1" xfId="0" applyNumberFormat="1" applyFont="1" applyBorder="1"/>
    <xf numFmtId="166" fontId="47" fillId="0" borderId="33" xfId="0" applyNumberFormat="1" applyFont="1" applyBorder="1"/>
    <xf numFmtId="0" fontId="46" fillId="0" borderId="0" xfId="0" applyFont="1" applyAlignment="1">
      <alignment wrapText="1"/>
    </xf>
    <xf numFmtId="0" fontId="0" fillId="0" borderId="27" xfId="0" applyBorder="1"/>
    <xf numFmtId="166" fontId="0" fillId="0" borderId="1" xfId="0" applyNumberFormat="1" applyBorder="1"/>
    <xf numFmtId="165" fontId="47" fillId="0" borderId="8" xfId="0" applyNumberFormat="1" applyFont="1" applyBorder="1"/>
    <xf numFmtId="165" fontId="47" fillId="0" borderId="24" xfId="0" applyNumberFormat="1" applyFont="1" applyBorder="1"/>
    <xf numFmtId="0" fontId="44" fillId="0" borderId="1" xfId="0" applyFont="1" applyBorder="1" applyAlignment="1">
      <alignment wrapText="1"/>
    </xf>
    <xf numFmtId="0" fontId="44" fillId="0" borderId="1" xfId="0" applyFont="1" applyBorder="1"/>
    <xf numFmtId="2" fontId="19" fillId="9" borderId="11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164" fontId="31" fillId="0" borderId="1" xfId="44" applyFont="1" applyBorder="1" applyAlignment="1">
      <alignment vertical="center"/>
    </xf>
    <xf numFmtId="0" fontId="49" fillId="0" borderId="1" xfId="0" applyFont="1" applyBorder="1"/>
    <xf numFmtId="0" fontId="31" fillId="0" borderId="0" xfId="0" applyFont="1" applyBorder="1" applyAlignment="1">
      <alignment horizontal="center" vertical="center" wrapText="1"/>
    </xf>
    <xf numFmtId="2" fontId="15" fillId="0" borderId="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vertical="center"/>
    </xf>
    <xf numFmtId="0" fontId="18" fillId="0" borderId="10" xfId="0" quotePrefix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 wrapText="1"/>
    </xf>
    <xf numFmtId="165" fontId="15" fillId="0" borderId="0" xfId="0" applyNumberFormat="1" applyFont="1" applyBorder="1" applyAlignment="1">
      <alignment horizontal="center" vertical="center" wrapText="1"/>
    </xf>
    <xf numFmtId="165" fontId="22" fillId="0" borderId="0" xfId="0" applyNumberFormat="1" applyFont="1" applyBorder="1" applyAlignment="1">
      <alignment horizontal="center" vertical="center" wrapText="1"/>
    </xf>
    <xf numFmtId="0" fontId="21" fillId="9" borderId="0" xfId="0" applyFont="1" applyFill="1" applyBorder="1" applyAlignment="1">
      <alignment horizontal="center" vertical="center" wrapText="1"/>
    </xf>
    <xf numFmtId="0" fontId="23" fillId="9" borderId="0" xfId="0" applyFont="1" applyFill="1" applyBorder="1" applyAlignment="1">
      <alignment horizontal="center" vertical="center" wrapText="1"/>
    </xf>
    <xf numFmtId="2" fontId="39" fillId="9" borderId="0" xfId="0" applyNumberFormat="1" applyFont="1" applyFill="1" applyBorder="1" applyAlignment="1">
      <alignment horizontal="center" vertical="center" wrapText="1"/>
    </xf>
    <xf numFmtId="2" fontId="12" fillId="9" borderId="0" xfId="0" applyNumberFormat="1" applyFont="1" applyFill="1" applyBorder="1" applyAlignment="1">
      <alignment horizontal="center" vertical="center" wrapText="1"/>
    </xf>
    <xf numFmtId="2" fontId="13" fillId="9" borderId="0" xfId="0" applyNumberFormat="1" applyFont="1" applyFill="1" applyBorder="1" applyAlignment="1">
      <alignment horizontal="center" vertical="center" wrapText="1"/>
    </xf>
    <xf numFmtId="0" fontId="23" fillId="9" borderId="10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2" fillId="4" borderId="8" xfId="10" applyFont="1" applyBorder="1">
      <alignment horizontal="right" vertical="center"/>
    </xf>
    <xf numFmtId="0" fontId="22" fillId="4" borderId="10" xfId="10" applyFont="1" applyBorder="1">
      <alignment horizontal="right" vertical="center"/>
    </xf>
    <xf numFmtId="0" fontId="0" fillId="0" borderId="0" xfId="0" applyAlignment="1">
      <alignment horizontal="left" wrapText="1"/>
    </xf>
    <xf numFmtId="0" fontId="18" fillId="0" borderId="10" xfId="0" applyFont="1" applyFill="1" applyBorder="1" applyAlignment="1">
      <alignment horizontal="center" vertical="center" wrapText="1"/>
    </xf>
    <xf numFmtId="2" fontId="46" fillId="0" borderId="11" xfId="0" applyNumberFormat="1" applyFont="1" applyBorder="1"/>
    <xf numFmtId="165" fontId="47" fillId="0" borderId="11" xfId="0" applyNumberFormat="1" applyFont="1" applyBorder="1"/>
    <xf numFmtId="165" fontId="46" fillId="0" borderId="35" xfId="0" applyNumberFormat="1" applyFont="1" applyBorder="1"/>
    <xf numFmtId="0" fontId="0" fillId="0" borderId="1" xfId="0" applyFill="1" applyBorder="1"/>
    <xf numFmtId="0" fontId="0" fillId="0" borderId="1" xfId="0" applyBorder="1"/>
    <xf numFmtId="0" fontId="18" fillId="0" borderId="1" xfId="0" applyFont="1" applyBorder="1" applyAlignment="1">
      <alignment horizontal="center"/>
    </xf>
    <xf numFmtId="0" fontId="39" fillId="0" borderId="1" xfId="0" applyFont="1" applyBorder="1" applyAlignment="1">
      <alignment horizontal="center" vertical="center"/>
    </xf>
    <xf numFmtId="2" fontId="19" fillId="0" borderId="1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/>
    </xf>
    <xf numFmtId="0" fontId="18" fillId="0" borderId="1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35" fillId="0" borderId="0" xfId="0" applyFont="1" applyBorder="1" applyAlignment="1" applyProtection="1">
      <alignment horizontal="center" vertical="center" wrapText="1"/>
    </xf>
    <xf numFmtId="9" fontId="35" fillId="0" borderId="0" xfId="0" quotePrefix="1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9" borderId="0" xfId="0" applyFont="1" applyFill="1" applyBorder="1"/>
    <xf numFmtId="0" fontId="0" fillId="9" borderId="0" xfId="0" applyFill="1" applyBorder="1"/>
    <xf numFmtId="0" fontId="21" fillId="9" borderId="0" xfId="0" quotePrefix="1" applyFont="1" applyFill="1" applyBorder="1" applyAlignment="1">
      <alignment horizontal="left" vertical="top"/>
    </xf>
    <xf numFmtId="165" fontId="0" fillId="9" borderId="0" xfId="0" applyNumberFormat="1" applyFont="1" applyFill="1" applyBorder="1" applyAlignment="1">
      <alignment horizontal="center" vertical="center"/>
    </xf>
    <xf numFmtId="0" fontId="21" fillId="9" borderId="0" xfId="0" quotePrefix="1" applyFont="1" applyFill="1" applyBorder="1" applyAlignment="1">
      <alignment horizontal="left" vertical="top" wrapText="1"/>
    </xf>
    <xf numFmtId="0" fontId="21" fillId="9" borderId="0" xfId="0" applyFont="1" applyFill="1" applyBorder="1" applyAlignment="1">
      <alignment horizontal="left" vertical="top"/>
    </xf>
    <xf numFmtId="0" fontId="21" fillId="9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10" fontId="0" fillId="0" borderId="0" xfId="0" applyNumberFormat="1" applyBorder="1" applyAlignment="1">
      <alignment horizontal="center" vertical="center"/>
    </xf>
    <xf numFmtId="9" fontId="34" fillId="0" borderId="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165" fontId="0" fillId="0" borderId="1" xfId="0" applyNumberFormat="1" applyBorder="1" applyAlignment="1">
      <alignment horizontal="center" vertical="center"/>
    </xf>
    <xf numFmtId="9" fontId="27" fillId="0" borderId="1" xfId="0" applyNumberFormat="1" applyFont="1" applyBorder="1" applyAlignment="1">
      <alignment horizontal="center" vertical="center"/>
    </xf>
    <xf numFmtId="0" fontId="23" fillId="7" borderId="1" xfId="0" applyFont="1" applyFill="1" applyBorder="1" applyAlignment="1">
      <alignment vertical="center" wrapText="1"/>
    </xf>
    <xf numFmtId="0" fontId="37" fillId="7" borderId="1" xfId="0" applyFont="1" applyFill="1" applyBorder="1" applyAlignment="1">
      <alignment vertical="center" wrapText="1"/>
    </xf>
    <xf numFmtId="0" fontId="28" fillId="0" borderId="1" xfId="0" applyFont="1" applyBorder="1"/>
    <xf numFmtId="9" fontId="29" fillId="0" borderId="1" xfId="0" quotePrefix="1" applyNumberFormat="1" applyFont="1" applyBorder="1" applyAlignment="1">
      <alignment horizontal="center" vertical="center"/>
    </xf>
    <xf numFmtId="0" fontId="0" fillId="0" borderId="23" xfId="0" applyBorder="1"/>
    <xf numFmtId="166" fontId="0" fillId="0" borderId="1" xfId="0" applyNumberFormat="1" applyBorder="1" applyAlignment="1">
      <alignment horizontal="center" vertical="center"/>
    </xf>
    <xf numFmtId="0" fontId="14" fillId="0" borderId="11" xfId="0" applyFont="1" applyBorder="1" applyAlignment="1">
      <alignment wrapText="1"/>
    </xf>
    <xf numFmtId="0" fontId="14" fillId="0" borderId="11" xfId="0" applyFont="1" applyBorder="1" applyAlignment="1"/>
    <xf numFmtId="0" fontId="14" fillId="0" borderId="11" xfId="0" applyFont="1" applyBorder="1" applyAlignment="1">
      <alignment horizontal="left"/>
    </xf>
    <xf numFmtId="0" fontId="14" fillId="0" borderId="11" xfId="0" applyFont="1" applyBorder="1"/>
    <xf numFmtId="0" fontId="18" fillId="0" borderId="11" xfId="0" applyFont="1" applyFill="1" applyBorder="1"/>
    <xf numFmtId="0" fontId="31" fillId="0" borderId="9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left" vertical="center"/>
    </xf>
    <xf numFmtId="0" fontId="18" fillId="0" borderId="11" xfId="0" applyFont="1" applyFill="1" applyBorder="1" applyAlignment="1">
      <alignment vertical="center"/>
    </xf>
    <xf numFmtId="0" fontId="23" fillId="9" borderId="9" xfId="0" applyFont="1" applyFill="1" applyBorder="1" applyAlignment="1">
      <alignment horizontal="center" vertical="center" wrapText="1"/>
    </xf>
    <xf numFmtId="2" fontId="39" fillId="9" borderId="11" xfId="0" applyNumberFormat="1" applyFont="1" applyFill="1" applyBorder="1" applyAlignment="1">
      <alignment horizontal="center" vertical="center" wrapText="1"/>
    </xf>
    <xf numFmtId="0" fontId="23" fillId="9" borderId="25" xfId="0" applyFont="1" applyFill="1" applyBorder="1" applyAlignment="1">
      <alignment horizontal="center" vertical="center" wrapText="1"/>
    </xf>
    <xf numFmtId="0" fontId="23" fillId="9" borderId="8" xfId="0" applyFont="1" applyFill="1" applyBorder="1" applyAlignment="1">
      <alignment horizontal="center" vertical="center" wrapText="1"/>
    </xf>
    <xf numFmtId="0" fontId="23" fillId="9" borderId="39" xfId="0" applyFont="1" applyFill="1" applyBorder="1" applyAlignment="1">
      <alignment horizontal="center" vertical="center" wrapText="1"/>
    </xf>
    <xf numFmtId="2" fontId="39" fillId="0" borderId="11" xfId="0" applyNumberFormat="1" applyFont="1" applyFill="1" applyBorder="1" applyAlignment="1">
      <alignment horizontal="center" vertical="center" wrapText="1"/>
    </xf>
    <xf numFmtId="2" fontId="39" fillId="9" borderId="12" xfId="0" applyNumberFormat="1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2" fontId="39" fillId="9" borderId="15" xfId="0" applyNumberFormat="1" applyFont="1" applyFill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 wrapText="1"/>
    </xf>
    <xf numFmtId="166" fontId="0" fillId="0" borderId="0" xfId="0" applyNumberFormat="1" applyBorder="1" applyAlignment="1">
      <alignment horizontal="center" vertical="center"/>
    </xf>
    <xf numFmtId="166" fontId="0" fillId="0" borderId="0" xfId="0" applyNumberFormat="1" applyBorder="1"/>
    <xf numFmtId="0" fontId="5" fillId="0" borderId="0" xfId="36" applyFont="1" applyBorder="1"/>
    <xf numFmtId="0" fontId="3" fillId="0" borderId="0" xfId="36" applyBorder="1"/>
    <xf numFmtId="0" fontId="0" fillId="0" borderId="0" xfId="0" applyFill="1" applyBorder="1"/>
    <xf numFmtId="0" fontId="22" fillId="0" borderId="0" xfId="0" quotePrefix="1" applyFont="1" applyFill="1" applyBorder="1" applyAlignment="1">
      <alignment horizontal="center"/>
    </xf>
    <xf numFmtId="0" fontId="22" fillId="0" borderId="0" xfId="0" quotePrefix="1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wrapText="1"/>
    </xf>
    <xf numFmtId="0" fontId="0" fillId="0" borderId="0" xfId="0" applyFont="1" applyFill="1" applyBorder="1"/>
    <xf numFmtId="0" fontId="0" fillId="0" borderId="0" xfId="0" applyFont="1" applyFill="1"/>
    <xf numFmtId="166" fontId="0" fillId="0" borderId="0" xfId="0" applyNumberFormat="1" applyFill="1" applyBorder="1" applyAlignment="1">
      <alignment horizontal="center" vertical="center"/>
    </xf>
    <xf numFmtId="166" fontId="0" fillId="0" borderId="0" xfId="0" applyNumberFormat="1" applyFill="1" applyBorder="1"/>
    <xf numFmtId="10" fontId="0" fillId="0" borderId="0" xfId="0" applyNumberFormat="1" applyFill="1" applyBorder="1" applyAlignment="1">
      <alignment horizontal="center" vertical="center"/>
    </xf>
    <xf numFmtId="9" fontId="34" fillId="0" borderId="0" xfId="0" applyNumberFormat="1" applyFont="1" applyFill="1" applyBorder="1" applyAlignment="1">
      <alignment horizontal="center" vertical="center"/>
    </xf>
    <xf numFmtId="9" fontId="35" fillId="0" borderId="0" xfId="0" quotePrefix="1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 wrapText="1"/>
    </xf>
    <xf numFmtId="165" fontId="0" fillId="0" borderId="0" xfId="0" applyNumberFormat="1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 wrapText="1"/>
    </xf>
    <xf numFmtId="9" fontId="27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Border="1"/>
    <xf numFmtId="9" fontId="29" fillId="0" borderId="0" xfId="0" quotePrefix="1" applyNumberFormat="1" applyFont="1" applyFill="1" applyBorder="1" applyAlignment="1">
      <alignment horizontal="center" vertical="center"/>
    </xf>
    <xf numFmtId="2" fontId="3" fillId="9" borderId="11" xfId="35" applyNumberFormat="1" applyFont="1" applyFill="1" applyBorder="1" applyAlignment="1" applyProtection="1">
      <alignment horizontal="center" vertical="center" wrapText="1"/>
      <protection locked="0"/>
    </xf>
    <xf numFmtId="2" fontId="3" fillId="9" borderId="1" xfId="35" applyNumberFormat="1" applyFont="1" applyFill="1" applyBorder="1" applyAlignment="1" applyProtection="1">
      <alignment horizontal="center" wrapText="1"/>
      <protection locked="0"/>
    </xf>
    <xf numFmtId="2" fontId="50" fillId="9" borderId="15" xfId="0" applyNumberFormat="1" applyFont="1" applyFill="1" applyBorder="1" applyAlignment="1">
      <alignment horizontal="center" vertical="center" wrapText="1"/>
    </xf>
    <xf numFmtId="2" fontId="3" fillId="9" borderId="1" xfId="35" applyNumberFormat="1" applyFont="1" applyFill="1" applyBorder="1" applyAlignment="1" applyProtection="1">
      <alignment horizontal="center" vertical="center" wrapText="1"/>
      <protection locked="0"/>
    </xf>
    <xf numFmtId="2" fontId="50" fillId="0" borderId="12" xfId="0" applyNumberFormat="1" applyFont="1" applyBorder="1" applyAlignment="1">
      <alignment horizontal="center" vertical="center"/>
    </xf>
    <xf numFmtId="2" fontId="50" fillId="0" borderId="11" xfId="0" applyNumberFormat="1" applyFont="1" applyBorder="1" applyAlignment="1">
      <alignment horizontal="center" vertical="center"/>
    </xf>
    <xf numFmtId="2" fontId="50" fillId="0" borderId="11" xfId="0" applyNumberFormat="1" applyFont="1" applyBorder="1" applyAlignment="1">
      <alignment horizontal="center"/>
    </xf>
    <xf numFmtId="2" fontId="50" fillId="0" borderId="1" xfId="0" applyNumberFormat="1" applyFont="1" applyBorder="1" applyAlignment="1">
      <alignment horizontal="center"/>
    </xf>
    <xf numFmtId="2" fontId="50" fillId="0" borderId="1" xfId="0" applyNumberFormat="1" applyFont="1" applyBorder="1" applyAlignment="1">
      <alignment horizontal="center" vertical="center"/>
    </xf>
    <xf numFmtId="2" fontId="51" fillId="9" borderId="11" xfId="0" applyNumberFormat="1" applyFont="1" applyFill="1" applyBorder="1" applyAlignment="1">
      <alignment horizontal="center" vertical="center" wrapText="1"/>
    </xf>
    <xf numFmtId="2" fontId="51" fillId="9" borderId="1" xfId="0" applyNumberFormat="1" applyFont="1" applyFill="1" applyBorder="1" applyAlignment="1">
      <alignment horizontal="center" wrapText="1"/>
    </xf>
    <xf numFmtId="2" fontId="51" fillId="9" borderId="15" xfId="0" applyNumberFormat="1" applyFont="1" applyFill="1" applyBorder="1" applyAlignment="1">
      <alignment horizontal="center" vertical="center" wrapText="1"/>
    </xf>
    <xf numFmtId="2" fontId="51" fillId="9" borderId="1" xfId="0" applyNumberFormat="1" applyFont="1" applyFill="1" applyBorder="1" applyAlignment="1">
      <alignment horizontal="center" vertical="center" wrapText="1"/>
    </xf>
    <xf numFmtId="2" fontId="51" fillId="9" borderId="12" xfId="0" applyNumberFormat="1" applyFont="1" applyFill="1" applyBorder="1" applyAlignment="1">
      <alignment horizontal="center" vertical="center" wrapText="1"/>
    </xf>
    <xf numFmtId="2" fontId="3" fillId="9" borderId="12" xfId="35" applyNumberFormat="1" applyFont="1" applyFill="1" applyBorder="1" applyAlignment="1" applyProtection="1">
      <alignment horizontal="center" vertical="center" wrapText="1"/>
      <protection locked="0"/>
    </xf>
    <xf numFmtId="2" fontId="50" fillId="0" borderId="34" xfId="0" applyNumberFormat="1" applyFont="1" applyBorder="1" applyAlignment="1">
      <alignment horizontal="center" vertical="center"/>
    </xf>
    <xf numFmtId="167" fontId="3" fillId="9" borderId="15" xfId="35" applyNumberFormat="1" applyFont="1" applyFill="1" applyBorder="1" applyAlignment="1" applyProtection="1">
      <alignment horizontal="center" vertical="center" wrapText="1"/>
      <protection locked="0"/>
    </xf>
    <xf numFmtId="2" fontId="51" fillId="9" borderId="38" xfId="0" applyNumberFormat="1" applyFont="1" applyFill="1" applyBorder="1" applyAlignment="1">
      <alignment horizontal="center" vertical="center" wrapText="1"/>
    </xf>
    <xf numFmtId="2" fontId="50" fillId="0" borderId="15" xfId="0" applyNumberFormat="1" applyFont="1" applyBorder="1" applyAlignment="1">
      <alignment horizontal="center" vertical="center" wrapText="1"/>
    </xf>
    <xf numFmtId="2" fontId="39" fillId="0" borderId="1" xfId="0" applyNumberFormat="1" applyFont="1" applyFill="1" applyBorder="1" applyAlignment="1">
      <alignment horizontal="center" vertical="center" wrapText="1"/>
    </xf>
    <xf numFmtId="2" fontId="39" fillId="0" borderId="15" xfId="0" applyNumberFormat="1" applyFont="1" applyFill="1" applyBorder="1" applyAlignment="1">
      <alignment horizontal="center" vertical="center" wrapText="1"/>
    </xf>
    <xf numFmtId="2" fontId="39" fillId="0" borderId="12" xfId="0" applyNumberFormat="1" applyFont="1" applyFill="1" applyBorder="1" applyAlignment="1">
      <alignment horizontal="center" vertical="center" wrapText="1"/>
    </xf>
    <xf numFmtId="2" fontId="50" fillId="0" borderId="11" xfId="0" applyNumberFormat="1" applyFont="1" applyFill="1" applyBorder="1" applyAlignment="1">
      <alignment horizontal="center" vertical="center" wrapText="1"/>
    </xf>
    <xf numFmtId="2" fontId="50" fillId="0" borderId="1" xfId="0" applyNumberFormat="1" applyFont="1" applyFill="1" applyBorder="1" applyAlignment="1">
      <alignment horizontal="center" vertical="center" wrapText="1"/>
    </xf>
    <xf numFmtId="2" fontId="51" fillId="0" borderId="11" xfId="0" applyNumberFormat="1" applyFont="1" applyFill="1" applyBorder="1" applyAlignment="1">
      <alignment horizontal="center" vertical="center" wrapText="1"/>
    </xf>
    <xf numFmtId="2" fontId="51" fillId="0" borderId="1" xfId="0" applyNumberFormat="1" applyFont="1" applyFill="1" applyBorder="1" applyAlignment="1">
      <alignment horizontal="center" vertical="center" wrapText="1"/>
    </xf>
    <xf numFmtId="2" fontId="51" fillId="0" borderId="15" xfId="0" applyNumberFormat="1" applyFont="1" applyFill="1" applyBorder="1" applyAlignment="1">
      <alignment horizontal="center" vertical="center" wrapText="1"/>
    </xf>
    <xf numFmtId="2" fontId="51" fillId="0" borderId="12" xfId="0" applyNumberFormat="1" applyFont="1" applyFill="1" applyBorder="1" applyAlignment="1">
      <alignment horizontal="center" vertical="center" wrapText="1"/>
    </xf>
    <xf numFmtId="2" fontId="39" fillId="0" borderId="12" xfId="0" applyNumberFormat="1" applyFont="1" applyFill="1" applyBorder="1" applyAlignment="1">
      <alignment horizontal="center" vertical="center"/>
    </xf>
    <xf numFmtId="2" fontId="3" fillId="0" borderId="11" xfId="35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Alignment="1">
      <alignment horizontal="center" wrapText="1"/>
    </xf>
    <xf numFmtId="0" fontId="25" fillId="0" borderId="7" xfId="0" applyFont="1" applyBorder="1" applyAlignment="1">
      <alignment horizontal="center" wrapText="1"/>
    </xf>
    <xf numFmtId="0" fontId="22" fillId="9" borderId="0" xfId="0" applyFont="1" applyFill="1" applyBorder="1" applyAlignment="1">
      <alignment horizontal="center" vertical="center" wrapText="1"/>
    </xf>
    <xf numFmtId="0" fontId="22" fillId="9" borderId="0" xfId="0" applyFont="1" applyFill="1" applyBorder="1" applyAlignment="1" applyProtection="1">
      <alignment horizontal="center" vertical="center" wrapText="1"/>
    </xf>
    <xf numFmtId="0" fontId="15" fillId="9" borderId="0" xfId="10" applyFont="1" applyFill="1" applyBorder="1">
      <alignment horizontal="right" vertical="center"/>
    </xf>
    <xf numFmtId="0" fontId="22" fillId="4" borderId="8" xfId="10" applyFont="1" applyBorder="1" applyAlignment="1">
      <alignment horizontal="left" vertical="center"/>
    </xf>
    <xf numFmtId="0" fontId="22" fillId="4" borderId="10" xfId="10" applyFont="1" applyBorder="1" applyAlignment="1">
      <alignment horizontal="left" vertical="center"/>
    </xf>
    <xf numFmtId="0" fontId="1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3" fillId="0" borderId="0" xfId="0" applyFont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/>
    </xf>
    <xf numFmtId="0" fontId="21" fillId="0" borderId="11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165" fontId="20" fillId="0" borderId="8" xfId="0" quotePrefix="1" applyNumberFormat="1" applyFont="1" applyBorder="1" applyAlignment="1">
      <alignment horizontal="center" vertical="center" wrapText="1"/>
    </xf>
    <xf numFmtId="165" fontId="20" fillId="0" borderId="9" xfId="0" quotePrefix="1" applyNumberFormat="1" applyFont="1" applyBorder="1" applyAlignment="1">
      <alignment horizontal="center" vertical="center" wrapText="1"/>
    </xf>
    <xf numFmtId="165" fontId="20" fillId="0" borderId="10" xfId="0" quotePrefix="1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wrapText="1"/>
    </xf>
    <xf numFmtId="0" fontId="14" fillId="0" borderId="11" xfId="0" applyFont="1" applyBorder="1" applyAlignment="1">
      <alignment horizontal="center" wrapText="1"/>
    </xf>
    <xf numFmtId="0" fontId="14" fillId="0" borderId="1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2" fillId="0" borderId="11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9" fontId="20" fillId="0" borderId="1" xfId="0" quotePrefix="1" applyNumberFormat="1" applyFont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9" fontId="20" fillId="0" borderId="8" xfId="0" quotePrefix="1" applyNumberFormat="1" applyFont="1" applyBorder="1" applyAlignment="1">
      <alignment horizontal="center" vertical="center"/>
    </xf>
    <xf numFmtId="9" fontId="20" fillId="0" borderId="9" xfId="0" quotePrefix="1" applyNumberFormat="1" applyFont="1" applyBorder="1" applyAlignment="1">
      <alignment horizontal="center" vertical="center"/>
    </xf>
    <xf numFmtId="9" fontId="20" fillId="0" borderId="10" xfId="0" quotePrefix="1" applyNumberFormat="1" applyFont="1" applyBorder="1" applyAlignment="1">
      <alignment horizontal="center" vertical="center"/>
    </xf>
    <xf numFmtId="0" fontId="21" fillId="9" borderId="1" xfId="0" applyFont="1" applyFill="1" applyBorder="1" applyAlignment="1">
      <alignment horizontal="center" vertical="center" wrapText="1"/>
    </xf>
    <xf numFmtId="9" fontId="48" fillId="0" borderId="1" xfId="0" applyNumberFormat="1" applyFont="1" applyBorder="1" applyAlignment="1">
      <alignment horizontal="center"/>
    </xf>
    <xf numFmtId="0" fontId="46" fillId="0" borderId="37" xfId="0" applyFont="1" applyBorder="1"/>
    <xf numFmtId="0" fontId="46" fillId="0" borderId="36" xfId="0" applyFont="1" applyBorder="1"/>
    <xf numFmtId="0" fontId="46" fillId="0" borderId="38" xfId="0" applyFont="1" applyBorder="1"/>
    <xf numFmtId="0" fontId="52" fillId="0" borderId="0" xfId="45" applyFont="1"/>
    <xf numFmtId="0" fontId="1" fillId="0" borderId="0" xfId="45"/>
    <xf numFmtId="0" fontId="53" fillId="0" borderId="0" xfId="45" quotePrefix="1" applyFont="1"/>
    <xf numFmtId="0" fontId="53" fillId="0" borderId="0" xfId="45" applyFont="1"/>
    <xf numFmtId="0" fontId="43" fillId="0" borderId="0" xfId="45" applyFont="1"/>
    <xf numFmtId="2" fontId="1" fillId="0" borderId="0" xfId="45" applyNumberFormat="1"/>
    <xf numFmtId="0" fontId="54" fillId="0" borderId="0" xfId="45" applyFont="1"/>
    <xf numFmtId="165" fontId="1" fillId="0" borderId="0" xfId="45" applyNumberFormat="1"/>
    <xf numFmtId="0" fontId="55" fillId="0" borderId="0" xfId="45" quotePrefix="1" applyFont="1" applyAlignment="1">
      <alignment horizontal="left"/>
    </xf>
    <xf numFmtId="0" fontId="43" fillId="0" borderId="0" xfId="45" quotePrefix="1" applyFont="1"/>
    <xf numFmtId="0" fontId="56" fillId="0" borderId="0" xfId="45" applyFont="1"/>
    <xf numFmtId="10" fontId="1" fillId="0" borderId="0" xfId="45" applyNumberFormat="1"/>
  </cellXfs>
  <cellStyles count="46">
    <cellStyle name="2x indented GHG Textfiels" xfId="1" xr:uid="{00000000-0005-0000-0000-000000000000}"/>
    <cellStyle name="5x indented GHG Textfiels" xfId="2" xr:uid="{00000000-0005-0000-0000-000001000000}"/>
    <cellStyle name="5x indented GHG Textfiels 2" xfId="3" xr:uid="{00000000-0005-0000-0000-000002000000}"/>
    <cellStyle name="AggblueBoldCels" xfId="4" xr:uid="{00000000-0005-0000-0000-000003000000}"/>
    <cellStyle name="AggblueCels" xfId="5" xr:uid="{00000000-0005-0000-0000-000004000000}"/>
    <cellStyle name="AggBoldCells" xfId="6" xr:uid="{00000000-0005-0000-0000-000005000000}"/>
    <cellStyle name="AggCels" xfId="7" xr:uid="{00000000-0005-0000-0000-000006000000}"/>
    <cellStyle name="AggGreen" xfId="8" xr:uid="{00000000-0005-0000-0000-000007000000}"/>
    <cellStyle name="AggGreen12" xfId="9" xr:uid="{00000000-0005-0000-0000-000008000000}"/>
    <cellStyle name="AggOrange" xfId="10" xr:uid="{00000000-0005-0000-0000-000009000000}"/>
    <cellStyle name="AggOrange9" xfId="11" xr:uid="{00000000-0005-0000-0000-00000A000000}"/>
    <cellStyle name="AggOrangeLB_2x" xfId="12" xr:uid="{00000000-0005-0000-0000-00000B000000}"/>
    <cellStyle name="AggOrangeLBorder" xfId="13" xr:uid="{00000000-0005-0000-0000-00000C000000}"/>
    <cellStyle name="AggOrangeRBorder" xfId="14" xr:uid="{00000000-0005-0000-0000-00000D000000}"/>
    <cellStyle name="Constants" xfId="15" xr:uid="{00000000-0005-0000-0000-00000E000000}"/>
    <cellStyle name="Currency" xfId="44" builtinId="4"/>
    <cellStyle name="CustomCellsOrange" xfId="16" xr:uid="{00000000-0005-0000-0000-000010000000}"/>
    <cellStyle name="CustomizationCells" xfId="17" xr:uid="{00000000-0005-0000-0000-000011000000}"/>
    <cellStyle name="CustomizationGreenCells" xfId="18" xr:uid="{00000000-0005-0000-0000-000012000000}"/>
    <cellStyle name="DocBox_EmptyRow" xfId="19" xr:uid="{00000000-0005-0000-0000-000013000000}"/>
    <cellStyle name="Empty_B_border" xfId="20" xr:uid="{00000000-0005-0000-0000-000014000000}"/>
    <cellStyle name="Headline" xfId="21" xr:uid="{00000000-0005-0000-0000-000015000000}"/>
    <cellStyle name="InputCells" xfId="22" xr:uid="{00000000-0005-0000-0000-000016000000}"/>
    <cellStyle name="InputCells12" xfId="23" xr:uid="{00000000-0005-0000-0000-000017000000}"/>
    <cellStyle name="IntCells" xfId="24" xr:uid="{00000000-0005-0000-0000-000018000000}"/>
    <cellStyle name="Įprastas 2" xfId="25" xr:uid="{00000000-0005-0000-0000-000019000000}"/>
    <cellStyle name="Įprastas 3" xfId="41" xr:uid="{00000000-0005-0000-0000-00001A000000}"/>
    <cellStyle name="KP_thin_border_dark_grey" xfId="26" xr:uid="{00000000-0005-0000-0000-00001B000000}"/>
    <cellStyle name="Normal" xfId="0" builtinId="0"/>
    <cellStyle name="Normal 2" xfId="27" xr:uid="{00000000-0005-0000-0000-00001D000000}"/>
    <cellStyle name="Normal 2 2" xfId="42" xr:uid="{00000000-0005-0000-0000-00001E000000}"/>
    <cellStyle name="Normal 3" xfId="43" xr:uid="{00000000-0005-0000-0000-00001F000000}"/>
    <cellStyle name="Normal 4" xfId="45" xr:uid="{5E00A934-8908-4EAF-8C9E-9514365A6860}"/>
    <cellStyle name="Normal GHG Numbers (0.00)" xfId="28" xr:uid="{00000000-0005-0000-0000-000020000000}"/>
    <cellStyle name="Normal GHG Textfiels Bold" xfId="29" xr:uid="{00000000-0005-0000-0000-000021000000}"/>
    <cellStyle name="Normal GHG whole table" xfId="30" xr:uid="{00000000-0005-0000-0000-000022000000}"/>
    <cellStyle name="Normal GHG-Shade" xfId="31" xr:uid="{00000000-0005-0000-0000-000023000000}"/>
    <cellStyle name="Normal GHG-Shade 2" xfId="32" xr:uid="{00000000-0005-0000-0000-000024000000}"/>
    <cellStyle name="Normál_Munka1" xfId="33" xr:uid="{00000000-0005-0000-0000-000025000000}"/>
    <cellStyle name="Shade" xfId="34" xr:uid="{00000000-0005-0000-0000-000026000000}"/>
    <cellStyle name="Standard 2" xfId="35" xr:uid="{00000000-0005-0000-0000-000027000000}"/>
    <cellStyle name="Standard 2 2" xfId="36" xr:uid="{00000000-0005-0000-0000-000028000000}"/>
    <cellStyle name="Standard 3 2" xfId="37" xr:uid="{00000000-0005-0000-0000-000029000000}"/>
    <cellStyle name="Standard 6" xfId="38" xr:uid="{00000000-0005-0000-0000-00002A000000}"/>
    <cellStyle name="Гиперссылка" xfId="39" xr:uid="{00000000-0005-0000-0000-00002B000000}"/>
    <cellStyle name="Обычный_2++" xfId="40" xr:uid="{00000000-0005-0000-0000-00002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726651356080493E-2"/>
          <c:y val="2.7439851268591432E-2"/>
          <c:w val="0.81918288859725863"/>
          <c:h val="0.81945209973753264"/>
        </c:manualLayout>
      </c:layout>
      <c:lineChart>
        <c:grouping val="percentStacked"/>
        <c:varyColors val="0"/>
        <c:ser>
          <c:idx val="0"/>
          <c:order val="0"/>
          <c:tx>
            <c:strRef>
              <c:f>Grafikai!$B$39</c:f>
              <c:strCache>
                <c:ptCount val="1"/>
                <c:pt idx="0">
                  <c:v>NOx</c:v>
                </c:pt>
              </c:strCache>
            </c:strRef>
          </c:tx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C09-4DF4-B7E3-F58BF0D75219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C09-4DF4-B7E3-F58BF0D75219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C09-4DF4-B7E3-F58BF0D75219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C09-4DF4-B7E3-F58BF0D7521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C09-4DF4-B7E3-F58BF0D75219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C09-4DF4-B7E3-F58BF0D75219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C09-4DF4-B7E3-F58BF0D75219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C09-4DF4-B7E3-F58BF0D75219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C09-4DF4-B7E3-F58BF0D75219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C09-4DF4-B7E3-F58BF0D75219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C09-4DF4-B7E3-F58BF0D75219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C09-4DF4-B7E3-F58BF0D75219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C09-4DF4-B7E3-F58BF0D75219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C09-4DF4-B7E3-F58BF0D75219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Grafikai!$C$38:$S$38</c:f>
              <c:strCach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 įsipareigojimai</c:v>
                </c:pt>
                <c:pt idx="16">
                  <c:v>2030 įsipareigojimai</c:v>
                </c:pt>
              </c:strCache>
            </c:strRef>
          </c:cat>
          <c:val>
            <c:numRef>
              <c:f>Grafikai!$C$39:$S$39</c:f>
              <c:numCache>
                <c:formatCode>0.00%</c:formatCode>
                <c:ptCount val="17"/>
                <c:pt idx="0" formatCode="0.0">
                  <c:v>62.8</c:v>
                </c:pt>
                <c:pt idx="1">
                  <c:v>-1.5923566878979988E-3</c:v>
                </c:pt>
                <c:pt idx="2">
                  <c:v>1.9108280254777118E-2</c:v>
                </c:pt>
                <c:pt idx="3">
                  <c:v>-1.433121019108278E-2</c:v>
                </c:pt>
                <c:pt idx="4">
                  <c:v>-0.15923566878980894</c:v>
                </c:pt>
                <c:pt idx="5">
                  <c:v>-0.11464968152866235</c:v>
                </c:pt>
                <c:pt idx="6">
                  <c:v>-0.13057324840764326</c:v>
                </c:pt>
                <c:pt idx="7">
                  <c:v>-0.12101910828025469</c:v>
                </c:pt>
                <c:pt idx="8">
                  <c:v>-0.17834394904458592</c:v>
                </c:pt>
                <c:pt idx="9">
                  <c:v>-0.16719745222929938</c:v>
                </c:pt>
                <c:pt idx="10">
                  <c:v>-0.14012738853503182</c:v>
                </c:pt>
                <c:pt idx="11">
                  <c:v>-0.14331210191082802</c:v>
                </c:pt>
                <c:pt idx="12">
                  <c:v>-0.17038216560509548</c:v>
                </c:pt>
                <c:pt idx="13">
                  <c:v>-0.1560509554140127</c:v>
                </c:pt>
                <c:pt idx="14">
                  <c:v>-0.16401273885350315</c:v>
                </c:pt>
                <c:pt idx="15" formatCode="0%">
                  <c:v>-0.48</c:v>
                </c:pt>
                <c:pt idx="16" formatCode="0%">
                  <c:v>-0.51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0C09-4DF4-B7E3-F58BF0D75219}"/>
            </c:ext>
          </c:extLst>
        </c:ser>
        <c:ser>
          <c:idx val="1"/>
          <c:order val="1"/>
          <c:tx>
            <c:strRef>
              <c:f>Grafikai!$B$40</c:f>
              <c:strCache>
                <c:ptCount val="1"/>
                <c:pt idx="0">
                  <c:v>NMVOC / NMLOJ</c:v>
                </c:pt>
              </c:strCache>
            </c:strRef>
          </c:tx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C09-4DF4-B7E3-F58BF0D75219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C09-4DF4-B7E3-F58BF0D75219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C09-4DF4-B7E3-F58BF0D75219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C09-4DF4-B7E3-F58BF0D7521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C09-4DF4-B7E3-F58BF0D75219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0C09-4DF4-B7E3-F58BF0D75219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0C09-4DF4-B7E3-F58BF0D75219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0C09-4DF4-B7E3-F58BF0D75219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0C09-4DF4-B7E3-F58BF0D75219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0C09-4DF4-B7E3-F58BF0D75219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0C09-4DF4-B7E3-F58BF0D75219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0C09-4DF4-B7E3-F58BF0D75219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0C09-4DF4-B7E3-F58BF0D75219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0C09-4DF4-B7E3-F58BF0D7521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Grafikai!$C$38:$S$38</c:f>
              <c:strCach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 įsipareigojimai</c:v>
                </c:pt>
                <c:pt idx="16">
                  <c:v>2030 įsipareigojimai</c:v>
                </c:pt>
              </c:strCache>
            </c:strRef>
          </c:cat>
          <c:val>
            <c:numRef>
              <c:f>Grafikai!$C$40:$S$40</c:f>
              <c:numCache>
                <c:formatCode>0.00%</c:formatCode>
                <c:ptCount val="17"/>
                <c:pt idx="0" formatCode="0.0">
                  <c:v>63.1</c:v>
                </c:pt>
                <c:pt idx="1">
                  <c:v>1.9017432646592641E-2</c:v>
                </c:pt>
                <c:pt idx="2">
                  <c:v>1.5847860538827144E-2</c:v>
                </c:pt>
                <c:pt idx="3">
                  <c:v>1.9017432646592641E-2</c:v>
                </c:pt>
                <c:pt idx="4">
                  <c:v>-6.1806656101426286E-2</c:v>
                </c:pt>
                <c:pt idx="5">
                  <c:v>-7.7654516640253538E-2</c:v>
                </c:pt>
                <c:pt idx="6">
                  <c:v>-9.984152139461179E-2</c:v>
                </c:pt>
                <c:pt idx="7">
                  <c:v>-0.10776545166402542</c:v>
                </c:pt>
                <c:pt idx="8">
                  <c:v>-0.12995245641838357</c:v>
                </c:pt>
                <c:pt idx="9">
                  <c:v>-0.15213946117274169</c:v>
                </c:pt>
                <c:pt idx="10">
                  <c:v>-0.17274167987321709</c:v>
                </c:pt>
                <c:pt idx="11">
                  <c:v>-0.18066561014263072</c:v>
                </c:pt>
                <c:pt idx="12">
                  <c:v>-0.18383518225039622</c:v>
                </c:pt>
                <c:pt idx="13">
                  <c:v>-0.17749603803486533</c:v>
                </c:pt>
                <c:pt idx="14">
                  <c:v>-0.17749603803486533</c:v>
                </c:pt>
                <c:pt idx="15" formatCode="0%">
                  <c:v>-0.32</c:v>
                </c:pt>
                <c:pt idx="16" formatCode="0%">
                  <c:v>-0.47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0C09-4DF4-B7E3-F58BF0D75219}"/>
            </c:ext>
          </c:extLst>
        </c:ser>
        <c:ser>
          <c:idx val="2"/>
          <c:order val="2"/>
          <c:tx>
            <c:strRef>
              <c:f>Grafikai!$B$41</c:f>
              <c:strCache>
                <c:ptCount val="1"/>
                <c:pt idx="0">
                  <c:v>SO2</c:v>
                </c:pt>
              </c:strCache>
            </c:strRef>
          </c:tx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0C09-4DF4-B7E3-F58BF0D75219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0C09-4DF4-B7E3-F58BF0D75219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0C09-4DF4-B7E3-F58BF0D75219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0C09-4DF4-B7E3-F58BF0D7521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0C09-4DF4-B7E3-F58BF0D75219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0C09-4DF4-B7E3-F58BF0D75219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0C09-4DF4-B7E3-F58BF0D75219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0C09-4DF4-B7E3-F58BF0D75219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0C09-4DF4-B7E3-F58BF0D75219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0C09-4DF4-B7E3-F58BF0D75219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0C09-4DF4-B7E3-F58BF0D75219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0C09-4DF4-B7E3-F58BF0D75219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0C09-4DF4-B7E3-F58BF0D75219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0C09-4DF4-B7E3-F58BF0D75219}"/>
                </c:ext>
              </c:extLst>
            </c:dLbl>
            <c:dLbl>
              <c:idx val="14"/>
              <c:layout>
                <c:manualLayout>
                  <c:x val="-3.1258748906386705E-2"/>
                  <c:y val="-2.59970628671416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0C09-4DF4-B7E3-F58BF0D75219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Grafikai!$C$38:$S$38</c:f>
              <c:strCach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 įsipareigojimai</c:v>
                </c:pt>
                <c:pt idx="16">
                  <c:v>2030 įsipareigojimai</c:v>
                </c:pt>
              </c:strCache>
            </c:strRef>
          </c:cat>
          <c:val>
            <c:numRef>
              <c:f>Grafikai!$C$41:$S$41</c:f>
              <c:numCache>
                <c:formatCode>0.00%</c:formatCode>
                <c:ptCount val="17"/>
                <c:pt idx="0" formatCode="0.0">
                  <c:v>27.5</c:v>
                </c:pt>
                <c:pt idx="1">
                  <c:v>-6.9090909090909036E-2</c:v>
                </c:pt>
                <c:pt idx="2">
                  <c:v>-0.18181818181818182</c:v>
                </c:pt>
                <c:pt idx="3">
                  <c:v>-0.28363636363636369</c:v>
                </c:pt>
                <c:pt idx="4">
                  <c:v>-0.29454545454545461</c:v>
                </c:pt>
                <c:pt idx="5">
                  <c:v>-0.34909090909090912</c:v>
                </c:pt>
                <c:pt idx="6">
                  <c:v>-0.3127272727272728</c:v>
                </c:pt>
                <c:pt idx="7">
                  <c:v>-0.39272727272727276</c:v>
                </c:pt>
                <c:pt idx="8">
                  <c:v>-0.48</c:v>
                </c:pt>
                <c:pt idx="9">
                  <c:v>-0.53090909090909089</c:v>
                </c:pt>
                <c:pt idx="10">
                  <c:v>-0.45818181818181819</c:v>
                </c:pt>
                <c:pt idx="11">
                  <c:v>-0.47272727272727272</c:v>
                </c:pt>
                <c:pt idx="12">
                  <c:v>-0.52727272727272723</c:v>
                </c:pt>
                <c:pt idx="13">
                  <c:v>-0.52727272727272723</c:v>
                </c:pt>
                <c:pt idx="14">
                  <c:v>-0.57454545454545458</c:v>
                </c:pt>
                <c:pt idx="15" formatCode="0%">
                  <c:v>-0.55000000000000004</c:v>
                </c:pt>
                <c:pt idx="16" formatCode="0%">
                  <c:v>-0.6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D-0C09-4DF4-B7E3-F58BF0D75219}"/>
            </c:ext>
          </c:extLst>
        </c:ser>
        <c:ser>
          <c:idx val="3"/>
          <c:order val="3"/>
          <c:tx>
            <c:strRef>
              <c:f>Grafikai!$B$42</c:f>
              <c:strCache>
                <c:ptCount val="1"/>
                <c:pt idx="0">
                  <c:v>NH3</c:v>
                </c:pt>
              </c:strCache>
            </c:strRef>
          </c:tx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0C09-4DF4-B7E3-F58BF0D75219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0C09-4DF4-B7E3-F58BF0D75219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0C09-4DF4-B7E3-F58BF0D75219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0C09-4DF4-B7E3-F58BF0D7521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0C09-4DF4-B7E3-F58BF0D75219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0C09-4DF4-B7E3-F58BF0D75219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0C09-4DF4-B7E3-F58BF0D75219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5-0C09-4DF4-B7E3-F58BF0D75219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0C09-4DF4-B7E3-F58BF0D75219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7-0C09-4DF4-B7E3-F58BF0D75219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0C09-4DF4-B7E3-F58BF0D75219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9-0C09-4DF4-B7E3-F58BF0D75219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A-0C09-4DF4-B7E3-F58BF0D75219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B-0C09-4DF4-B7E3-F58BF0D75219}"/>
                </c:ext>
              </c:extLst>
            </c:dLbl>
            <c:dLbl>
              <c:idx val="14"/>
              <c:layout>
                <c:manualLayout>
                  <c:x val="-3.5269120005832606E-2"/>
                  <c:y val="3.15426196725407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C-0C09-4DF4-B7E3-F58BF0D75219}"/>
                </c:ext>
              </c:extLst>
            </c:dLbl>
            <c:dLbl>
              <c:idx val="15"/>
              <c:layout>
                <c:manualLayout>
                  <c:x val="-1.3512777048702245E-2"/>
                  <c:y val="-1.60764279465066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D-0C09-4DF4-B7E3-F58BF0D75219}"/>
                </c:ext>
              </c:extLst>
            </c:dLbl>
            <c:dLbl>
              <c:idx val="16"/>
              <c:layout>
                <c:manualLayout>
                  <c:x val="2.6909266550014582E-3"/>
                  <c:y val="1.17013498312709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E-0C09-4DF4-B7E3-F58BF0D75219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Grafikai!$C$38:$S$38</c:f>
              <c:strCach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 įsipareigojimai</c:v>
                </c:pt>
                <c:pt idx="16">
                  <c:v>2030 įsipareigojimai</c:v>
                </c:pt>
              </c:strCache>
            </c:strRef>
          </c:cat>
          <c:val>
            <c:numRef>
              <c:f>Grafikai!$C$42:$S$42</c:f>
              <c:numCache>
                <c:formatCode>0.00%</c:formatCode>
                <c:ptCount val="17"/>
                <c:pt idx="0" formatCode="0.0">
                  <c:v>37.4</c:v>
                </c:pt>
                <c:pt idx="1">
                  <c:v>-1.6039018297167595E-2</c:v>
                </c:pt>
                <c:pt idx="2">
                  <c:v>-5.8796263044519556E-3</c:v>
                </c:pt>
                <c:pt idx="3">
                  <c:v>-6.1783017347064109E-2</c:v>
                </c:pt>
                <c:pt idx="4">
                  <c:v>-2.5358624128933228E-2</c:v>
                </c:pt>
                <c:pt idx="5">
                  <c:v>-1.5160199865064113E-2</c:v>
                </c:pt>
                <c:pt idx="6">
                  <c:v>-3.0181913694696357E-2</c:v>
                </c:pt>
                <c:pt idx="7">
                  <c:v>-3.67884136959915E-2</c:v>
                </c:pt>
                <c:pt idx="8">
                  <c:v>-6.7479604260965859E-2</c:v>
                </c:pt>
                <c:pt idx="9">
                  <c:v>6.504019792785358E-3</c:v>
                </c:pt>
                <c:pt idx="10">
                  <c:v>2.4092752453416928E-2</c:v>
                </c:pt>
                <c:pt idx="11">
                  <c:v>3.8944194174428031E-3</c:v>
                </c:pt>
                <c:pt idx="12">
                  <c:v>1.9115781020901473E-2</c:v>
                </c:pt>
                <c:pt idx="13">
                  <c:v>4.035981429771511E-3</c:v>
                </c:pt>
                <c:pt idx="14">
                  <c:v>-6.9786096256684485E-2</c:v>
                </c:pt>
                <c:pt idx="15" formatCode="0%">
                  <c:v>-0.1</c:v>
                </c:pt>
                <c:pt idx="16" formatCode="0%">
                  <c:v>-0.1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F-0C09-4DF4-B7E3-F58BF0D75219}"/>
            </c:ext>
          </c:extLst>
        </c:ser>
        <c:ser>
          <c:idx val="4"/>
          <c:order val="4"/>
          <c:tx>
            <c:strRef>
              <c:f>Grafikai!$B$43</c:f>
              <c:strCache>
                <c:ptCount val="1"/>
                <c:pt idx="0">
                  <c:v>PM2.5 / KD2.5</c:v>
                </c:pt>
              </c:strCache>
            </c:strRef>
          </c:tx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0-0C09-4DF4-B7E3-F58BF0D75219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1-0C09-4DF4-B7E3-F58BF0D75219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2-0C09-4DF4-B7E3-F58BF0D75219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3-0C09-4DF4-B7E3-F58BF0D7521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4-0C09-4DF4-B7E3-F58BF0D75219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5-0C09-4DF4-B7E3-F58BF0D75219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6-0C09-4DF4-B7E3-F58BF0D75219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7-0C09-4DF4-B7E3-F58BF0D75219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8-0C09-4DF4-B7E3-F58BF0D75219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9-0C09-4DF4-B7E3-F58BF0D75219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A-0C09-4DF4-B7E3-F58BF0D75219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B-0C09-4DF4-B7E3-F58BF0D75219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C-0C09-4DF4-B7E3-F58BF0D75219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D-0C09-4DF4-B7E3-F58BF0D75219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Grafikai!$C$38:$S$38</c:f>
              <c:strCach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 įsipareigojimai</c:v>
                </c:pt>
                <c:pt idx="16">
                  <c:v>2030 įsipareigojimai</c:v>
                </c:pt>
              </c:strCache>
            </c:strRef>
          </c:cat>
          <c:val>
            <c:numRef>
              <c:f>Grafikai!$C$43:$S$43</c:f>
              <c:numCache>
                <c:formatCode>0.00%</c:formatCode>
                <c:ptCount val="17"/>
                <c:pt idx="0" formatCode="0.0">
                  <c:v>8.5</c:v>
                </c:pt>
                <c:pt idx="1">
                  <c:v>3.5294117647058906E-2</c:v>
                </c:pt>
                <c:pt idx="2">
                  <c:v>3.5294117647058906E-2</c:v>
                </c:pt>
                <c:pt idx="3">
                  <c:v>0.11764705882352941</c:v>
                </c:pt>
                <c:pt idx="4">
                  <c:v>-2.3529411764705799E-2</c:v>
                </c:pt>
                <c:pt idx="5">
                  <c:v>-5.8823529411764705E-2</c:v>
                </c:pt>
                <c:pt idx="6">
                  <c:v>7.0588235294117604E-2</c:v>
                </c:pt>
                <c:pt idx="7">
                  <c:v>-4.7058823529411806E-2</c:v>
                </c:pt>
                <c:pt idx="8">
                  <c:v>-0.22352941176470592</c:v>
                </c:pt>
                <c:pt idx="9">
                  <c:v>-0.27058823529411763</c:v>
                </c:pt>
                <c:pt idx="10">
                  <c:v>-0.32941176470588235</c:v>
                </c:pt>
                <c:pt idx="11">
                  <c:v>-0.34117647058823536</c:v>
                </c:pt>
                <c:pt idx="12">
                  <c:v>-0.34117647058823536</c:v>
                </c:pt>
                <c:pt idx="13">
                  <c:v>-0.32941176470588235</c:v>
                </c:pt>
                <c:pt idx="14">
                  <c:v>-0.37294117647058822</c:v>
                </c:pt>
                <c:pt idx="15" formatCode="0%">
                  <c:v>-0.2</c:v>
                </c:pt>
                <c:pt idx="16" formatCode="0%">
                  <c:v>-0.36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E-0C09-4DF4-B7E3-F58BF0D752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3329792"/>
        <c:axId val="221900160"/>
      </c:lineChart>
      <c:catAx>
        <c:axId val="223329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221900160"/>
        <c:crosses val="autoZero"/>
        <c:auto val="1"/>
        <c:lblAlgn val="ctr"/>
        <c:lblOffset val="100"/>
        <c:noMultiLvlLbl val="0"/>
      </c:catAx>
      <c:valAx>
        <c:axId val="22190016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23329792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Grafikai!$V$15</c:f>
              <c:strCache>
                <c:ptCount val="1"/>
                <c:pt idx="0">
                  <c:v>2019/2005m. Sumažėjimas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cat>
            <c:strRef>
              <c:f>Grafikai!$U$16:$U$20</c:f>
              <c:strCache>
                <c:ptCount val="5"/>
                <c:pt idx="0">
                  <c:v>NOx</c:v>
                </c:pt>
                <c:pt idx="1">
                  <c:v>NMLOJ/NMVOC</c:v>
                </c:pt>
                <c:pt idx="2">
                  <c:v>SO2</c:v>
                </c:pt>
                <c:pt idx="3">
                  <c:v>NH3</c:v>
                </c:pt>
                <c:pt idx="4">
                  <c:v>KD2.5/PM2.5</c:v>
                </c:pt>
              </c:strCache>
            </c:strRef>
          </c:cat>
          <c:val>
            <c:numRef>
              <c:f>Grafikai!$V$16:$V$20</c:f>
              <c:numCache>
                <c:formatCode>0.00%</c:formatCode>
                <c:ptCount val="5"/>
                <c:pt idx="0">
                  <c:v>0.16400000000000001</c:v>
                </c:pt>
                <c:pt idx="1">
                  <c:v>0.17749999999999999</c:v>
                </c:pt>
                <c:pt idx="2">
                  <c:v>0.57450000000000001</c:v>
                </c:pt>
                <c:pt idx="3">
                  <c:v>6.9800000000000001E-2</c:v>
                </c:pt>
                <c:pt idx="4">
                  <c:v>0.37290000000000001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69-41F4-95B6-E2836D257561}"/>
            </c:ext>
          </c:extLst>
        </c:ser>
        <c:ser>
          <c:idx val="1"/>
          <c:order val="1"/>
          <c:tx>
            <c:strRef>
              <c:f>Grafikai!$W$15</c:f>
              <c:strCache>
                <c:ptCount val="1"/>
                <c:pt idx="0">
                  <c:v>2020m. sipareigojimai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Grafikai!$U$16:$U$20</c:f>
              <c:strCache>
                <c:ptCount val="5"/>
                <c:pt idx="0">
                  <c:v>NOx</c:v>
                </c:pt>
                <c:pt idx="1">
                  <c:v>NMLOJ/NMVOC</c:v>
                </c:pt>
                <c:pt idx="2">
                  <c:v>SO2</c:v>
                </c:pt>
                <c:pt idx="3">
                  <c:v>NH3</c:v>
                </c:pt>
                <c:pt idx="4">
                  <c:v>KD2.5/PM2.5</c:v>
                </c:pt>
              </c:strCache>
            </c:strRef>
          </c:cat>
          <c:val>
            <c:numRef>
              <c:f>Grafikai!$W$16:$W$20</c:f>
              <c:numCache>
                <c:formatCode>0%</c:formatCode>
                <c:ptCount val="5"/>
                <c:pt idx="0">
                  <c:v>0.48</c:v>
                </c:pt>
                <c:pt idx="1">
                  <c:v>0.32</c:v>
                </c:pt>
                <c:pt idx="2">
                  <c:v>0.55000000000000004</c:v>
                </c:pt>
                <c:pt idx="3">
                  <c:v>0.1</c:v>
                </c:pt>
                <c:pt idx="4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69-41F4-95B6-E2836D257561}"/>
            </c:ext>
          </c:extLst>
        </c:ser>
        <c:ser>
          <c:idx val="2"/>
          <c:order val="2"/>
          <c:tx>
            <c:strRef>
              <c:f>Grafikai!$X$15</c:f>
              <c:strCache>
                <c:ptCount val="1"/>
                <c:pt idx="0">
                  <c:v>2030m. įsipareigojimai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Grafikai!$U$16:$U$20</c:f>
              <c:strCache>
                <c:ptCount val="5"/>
                <c:pt idx="0">
                  <c:v>NOx</c:v>
                </c:pt>
                <c:pt idx="1">
                  <c:v>NMLOJ/NMVOC</c:v>
                </c:pt>
                <c:pt idx="2">
                  <c:v>SO2</c:v>
                </c:pt>
                <c:pt idx="3">
                  <c:v>NH3</c:v>
                </c:pt>
                <c:pt idx="4">
                  <c:v>KD2.5/PM2.5</c:v>
                </c:pt>
              </c:strCache>
            </c:strRef>
          </c:cat>
          <c:val>
            <c:numRef>
              <c:f>Grafikai!$X$16:$X$20</c:f>
              <c:numCache>
                <c:formatCode>0%</c:formatCode>
                <c:ptCount val="5"/>
                <c:pt idx="0">
                  <c:v>0.51</c:v>
                </c:pt>
                <c:pt idx="1">
                  <c:v>0.47</c:v>
                </c:pt>
                <c:pt idx="2">
                  <c:v>0.6</c:v>
                </c:pt>
                <c:pt idx="3">
                  <c:v>0.1</c:v>
                </c:pt>
                <c:pt idx="4">
                  <c:v>0.36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669-41F4-95B6-E2836D2575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620992"/>
        <c:axId val="221902464"/>
      </c:barChart>
      <c:catAx>
        <c:axId val="2256209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21902464"/>
        <c:crosses val="autoZero"/>
        <c:auto val="1"/>
        <c:lblAlgn val="ctr"/>
        <c:lblOffset val="100"/>
        <c:noMultiLvlLbl val="0"/>
      </c:catAx>
      <c:valAx>
        <c:axId val="221902464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2256209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b="1"/>
              <a:t>Išmestas į aplinkos orą amoniako (NH3) kiekis Lietuvos ūkyje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Žemės ūkio veiklos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'NH3-pakeistas'!$B$4:$O$4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'NH3-pakeistas'!$B$83:$O$83</c:f>
            </c:numRef>
          </c:val>
          <c:extLst>
            <c:ext xmlns:c16="http://schemas.microsoft.com/office/drawing/2014/chart" uri="{C3380CC4-5D6E-409C-BE32-E72D297353CC}">
              <c16:uniqueId val="{00000000-4DCE-46C6-8004-0DC553A20A89}"/>
            </c:ext>
          </c:extLst>
        </c:ser>
        <c:ser>
          <c:idx val="1"/>
          <c:order val="1"/>
          <c:tx>
            <c:v>Kitos ekonomikos šakos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'NH3-pakeistas'!$B$4:$O$4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'NH3-pakeistas'!$B$85:$O$85</c:f>
            </c:numRef>
          </c:val>
          <c:extLst>
            <c:ext xmlns:c16="http://schemas.microsoft.com/office/drawing/2014/chart" uri="{C3380CC4-5D6E-409C-BE32-E72D297353CC}">
              <c16:uniqueId val="{00000001-4DCE-46C6-8004-0DC553A20A89}"/>
            </c:ext>
          </c:extLst>
        </c:ser>
        <c:ser>
          <c:idx val="2"/>
          <c:order val="2"/>
          <c:tx>
            <c:strRef>
              <c:f>'NH3-pakeistas'!$A$5</c:f>
              <c:strCache>
                <c:ptCount val="1"/>
                <c:pt idx="0">
                  <c:v>VISOS ŪKINĖS VEIKLOS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'NH3-pakeistas'!$B$4:$O$4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'NH3-pakeistas'!$B$6:$O$6</c:f>
              <c:numCache>
                <c:formatCode>0.00</c:formatCode>
                <c:ptCount val="14"/>
                <c:pt idx="0">
                  <c:v>37.407188433210401</c:v>
                </c:pt>
                <c:pt idx="1">
                  <c:v>37.380000000000003</c:v>
                </c:pt>
                <c:pt idx="2">
                  <c:v>38.520000000000003</c:v>
                </c:pt>
                <c:pt idx="3">
                  <c:v>36.619999999999997</c:v>
                </c:pt>
                <c:pt idx="4">
                  <c:v>37.840000000000003</c:v>
                </c:pt>
                <c:pt idx="5">
                  <c:v>36.76</c:v>
                </c:pt>
                <c:pt idx="6">
                  <c:v>36.090000000000003</c:v>
                </c:pt>
                <c:pt idx="7">
                  <c:v>35.85</c:v>
                </c:pt>
                <c:pt idx="8">
                  <c:v>34.450000000000003</c:v>
                </c:pt>
                <c:pt idx="9">
                  <c:v>36.9</c:v>
                </c:pt>
                <c:pt idx="10">
                  <c:v>37.28</c:v>
                </c:pt>
                <c:pt idx="11">
                  <c:v>38.328828170342256</c:v>
                </c:pt>
                <c:pt idx="12">
                  <c:v>36.51</c:v>
                </c:pt>
                <c:pt idx="13">
                  <c:v>35.94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DCE-46C6-8004-0DC553A20A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623552"/>
        <c:axId val="225689600"/>
      </c:barChart>
      <c:catAx>
        <c:axId val="225623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225689600"/>
        <c:crosses val="autoZero"/>
        <c:auto val="1"/>
        <c:lblAlgn val="ctr"/>
        <c:lblOffset val="100"/>
        <c:noMultiLvlLbl val="0"/>
      </c:catAx>
      <c:valAx>
        <c:axId val="22568960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225623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b="1"/>
              <a:t>Išmestas į aplinkos orą amoniako (NH3) kiekis Lietuvos žemės ūkyje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Mėšlo tvarkymas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'NH3-pakeistas'!$B$4:$O$4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'NH3-pakeistas'!$B$66:$O$66</c:f>
            </c:numRef>
          </c:val>
          <c:extLst>
            <c:ext xmlns:c16="http://schemas.microsoft.com/office/drawing/2014/chart" uri="{C3380CC4-5D6E-409C-BE32-E72D297353CC}">
              <c16:uniqueId val="{00000000-C183-484F-93CA-E075CD495288}"/>
            </c:ext>
          </c:extLst>
        </c:ser>
        <c:ser>
          <c:idx val="1"/>
          <c:order val="1"/>
          <c:tx>
            <c:v>Neorganinės azoto trąšos</c:v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'NH3-pakeistas'!$B$4:$O$4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'NH3-pakeistas'!$B$72:$O$72</c:f>
            </c:numRef>
          </c:val>
          <c:extLst>
            <c:ext xmlns:c16="http://schemas.microsoft.com/office/drawing/2014/chart" uri="{C3380CC4-5D6E-409C-BE32-E72D297353CC}">
              <c16:uniqueId val="{00000001-C183-484F-93CA-E075CD495288}"/>
            </c:ext>
          </c:extLst>
        </c:ser>
        <c:ser>
          <c:idx val="2"/>
          <c:order val="2"/>
          <c:tx>
            <c:v>Kitos trąšos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'NH3-pakeistas'!$B$4:$O$4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'NH3-pakeistas'!$B$76:$O$76</c:f>
            </c:numRef>
          </c:val>
          <c:extLst>
            <c:ext xmlns:c16="http://schemas.microsoft.com/office/drawing/2014/chart" uri="{C3380CC4-5D6E-409C-BE32-E72D297353CC}">
              <c16:uniqueId val="{00000002-C183-484F-93CA-E075CD4952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7132928"/>
        <c:axId val="225692480"/>
      </c:barChart>
      <c:catAx>
        <c:axId val="227132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225692480"/>
        <c:crosses val="autoZero"/>
        <c:auto val="1"/>
        <c:lblAlgn val="ctr"/>
        <c:lblOffset val="100"/>
        <c:noMultiLvlLbl val="0"/>
      </c:catAx>
      <c:valAx>
        <c:axId val="22569248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227132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b="1"/>
              <a:t>Azotinių sintetinių trąšų naudojimas Lietuvoje, 1000 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'NH3-pakeistas'!$A$137</c:f>
              <c:strCache>
                <c:ptCount val="1"/>
                <c:pt idx="0">
                  <c:v>Visos (be amonio sulfato ir azoto tirpalų)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'NH3-pakeistas'!$B$137:$O$137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 xmlns:c16="http://schemas.microsoft.com/office/drawing/2014/chart">
                      <c:ext uri="{02D57815-91ED-43cb-92C2-25804820EDAC}">
                        <c15:formulaRef>
                          <c15:sqref>'NH3-pakeistas'!$B$127:$O$127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7C53-4266-B3D8-4C93FE40087F}"/>
            </c:ext>
          </c:extLst>
        </c:ser>
        <c:ser>
          <c:idx val="1"/>
          <c:order val="1"/>
          <c:tx>
            <c:v>Amonio sulfatas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'NH3-pakeistas'!$B$129:$O$129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 xmlns:c16="http://schemas.microsoft.com/office/drawing/2014/chart">
                      <c:ext uri="{02D57815-91ED-43cb-92C2-25804820EDAC}">
                        <c15:formulaRef>
                          <c15:sqref>'NH3-pakeistas'!$B$127:$O$127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7C53-4266-B3D8-4C93FE40087F}"/>
            </c:ext>
          </c:extLst>
        </c:ser>
        <c:ser>
          <c:idx val="2"/>
          <c:order val="2"/>
          <c:tx>
            <c:strRef>
              <c:f>'NH3-pakeistas'!$A$132</c:f>
              <c:strCache>
                <c:ptCount val="1"/>
                <c:pt idx="0">
                  <c:v>Azoto tirpalai *)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'NH3-pakeistas'!$B$132:$O$132</c:f>
            </c:numRef>
          </c:val>
          <c:extLst>
            <c:ext xmlns:c16="http://schemas.microsoft.com/office/drawing/2014/chart" uri="{C3380CC4-5D6E-409C-BE32-E72D297353CC}">
              <c16:uniqueId val="{00000000-E4B4-4B67-A3E6-21FAB94C1F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8603904"/>
        <c:axId val="225695936"/>
      </c:barChart>
      <c:catAx>
        <c:axId val="228603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225695936"/>
        <c:crosses val="autoZero"/>
        <c:auto val="1"/>
        <c:lblAlgn val="ctr"/>
        <c:lblOffset val="100"/>
        <c:noMultiLvlLbl val="0"/>
      </c:catAx>
      <c:valAx>
        <c:axId val="225695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228603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0</xdr:row>
      <xdr:rowOff>47624</xdr:rowOff>
    </xdr:from>
    <xdr:to>
      <xdr:col>16</xdr:col>
      <xdr:colOff>866775</xdr:colOff>
      <xdr:row>30</xdr:row>
      <xdr:rowOff>123824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790575</xdr:colOff>
      <xdr:row>8</xdr:row>
      <xdr:rowOff>100012</xdr:rowOff>
    </xdr:from>
    <xdr:to>
      <xdr:col>28</xdr:col>
      <xdr:colOff>161925</xdr:colOff>
      <xdr:row>32</xdr:row>
      <xdr:rowOff>161925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147637</xdr:colOff>
      <xdr:row>99</xdr:row>
      <xdr:rowOff>123825</xdr:rowOff>
    </xdr:from>
    <xdr:to>
      <xdr:col>7</xdr:col>
      <xdr:colOff>47625</xdr:colOff>
      <xdr:row>111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53149CE-6F7B-46DE-B059-2534179FD3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111</xdr:row>
      <xdr:rowOff>219075</xdr:rowOff>
    </xdr:from>
    <xdr:to>
      <xdr:col>6</xdr:col>
      <xdr:colOff>538163</xdr:colOff>
      <xdr:row>123</xdr:row>
      <xdr:rowOff>219075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505875D-7F03-45D9-9642-CC22D40042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114300</xdr:colOff>
      <xdr:row>144</xdr:row>
      <xdr:rowOff>195262</xdr:rowOff>
    </xdr:from>
    <xdr:to>
      <xdr:col>7</xdr:col>
      <xdr:colOff>200025</xdr:colOff>
      <xdr:row>156</xdr:row>
      <xdr:rowOff>195262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CBF307D-0258-474C-9B40-20FC65D98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irgi/Desktop/CLRTAP/INVENTORY%20CALC%20and%20REPORTING/Analize/Time%20series%201990-2019%20of%202021%20official%20submission%20raw%20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1-1990"/>
      <sheetName val="2021-1991"/>
      <sheetName val="2021-1992"/>
      <sheetName val="2021-1993"/>
      <sheetName val="2021-1994"/>
      <sheetName val="2021-1995"/>
      <sheetName val="2021-1996"/>
      <sheetName val="2021-1997"/>
      <sheetName val="2021-1998"/>
      <sheetName val="2021-1999"/>
      <sheetName val="2021-2000"/>
      <sheetName val="2021-2001"/>
      <sheetName val="2021-2002"/>
      <sheetName val="2021-2003"/>
      <sheetName val="2021-2004"/>
      <sheetName val="2021-2005"/>
      <sheetName val="2021-2006"/>
      <sheetName val="2021-2007"/>
      <sheetName val="2021-2008"/>
      <sheetName val="2021-2009"/>
      <sheetName val="2021-2010"/>
      <sheetName val="2021-2011"/>
      <sheetName val="2021-2012"/>
      <sheetName val="2021-2013"/>
      <sheetName val="2021-2014"/>
      <sheetName val="2021-2015"/>
      <sheetName val="2021-2016"/>
      <sheetName val="2021-2017"/>
      <sheetName val="2021-2018"/>
      <sheetName val="2021-2019"/>
      <sheetName val="Liquid fuel time series"/>
      <sheetName val="Biomass fuel time series"/>
      <sheetName val="NMVOC time series"/>
      <sheetName val="NOx time series"/>
      <sheetName val="NH3 time series"/>
      <sheetName val="SOx time series"/>
      <sheetName val="PM2.5 time seri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6">
          <cell r="R6">
            <v>6.2877105000000003E-2</v>
          </cell>
          <cell r="S6">
            <v>5.69810969E-2</v>
          </cell>
          <cell r="T6">
            <v>4.4502239999999998E-2</v>
          </cell>
          <cell r="U6">
            <v>5.6990960000000007E-2</v>
          </cell>
          <cell r="V6">
            <v>5.4150700000000003E-2</v>
          </cell>
          <cell r="W6">
            <v>5.0113640000000001E-2</v>
          </cell>
          <cell r="X6">
            <v>4.8028040000000001E-2</v>
          </cell>
          <cell r="Y6">
            <v>4.5354000000000005E-2</v>
          </cell>
          <cell r="Z6">
            <v>4.6657500000000005E-2</v>
          </cell>
          <cell r="AA6">
            <v>4.0356999999999997E-2</v>
          </cell>
          <cell r="AB6">
            <v>4.4323759999999997E-2</v>
          </cell>
          <cell r="AC6">
            <v>4.6039240000000002E-2</v>
          </cell>
          <cell r="AD6">
            <v>4.4972239999999997E-2</v>
          </cell>
          <cell r="AE6">
            <v>4.2094640000000003E-2</v>
          </cell>
          <cell r="AF6">
            <v>4.1911820000000002E-2</v>
          </cell>
        </row>
        <row r="42">
          <cell r="R42">
            <v>2.162E-2</v>
          </cell>
          <cell r="S42">
            <v>1.8100000000000002E-2</v>
          </cell>
          <cell r="T42">
            <v>1.541E-2</v>
          </cell>
          <cell r="U42">
            <v>1.277E-2</v>
          </cell>
          <cell r="V42">
            <v>1.15E-2</v>
          </cell>
          <cell r="W42">
            <v>1.1470000000000001E-2</v>
          </cell>
          <cell r="X42">
            <v>1.1439999999999999E-2</v>
          </cell>
          <cell r="Y42">
            <v>1.0230000000000001E-2</v>
          </cell>
          <cell r="Z42">
            <v>8.320000000000001E-3</v>
          </cell>
          <cell r="AA42">
            <v>8.2199999999999999E-3</v>
          </cell>
          <cell r="AB42">
            <v>7.3099999999999997E-3</v>
          </cell>
          <cell r="AC42">
            <v>6.3600000000000002E-3</v>
          </cell>
          <cell r="AD42">
            <v>5.5199999999999997E-3</v>
          </cell>
          <cell r="AE42">
            <v>4.5999999999999999E-3</v>
          </cell>
          <cell r="AF42">
            <v>3.98E-3</v>
          </cell>
        </row>
        <row r="43">
          <cell r="R43">
            <v>10.109139207502931</v>
          </cell>
          <cell r="S43">
            <v>10.265204738569752</v>
          </cell>
          <cell r="T43">
            <v>8.6053422063306009</v>
          </cell>
          <cell r="U43">
            <v>11.377496520515828</v>
          </cell>
          <cell r="V43">
            <v>10.034071436107849</v>
          </cell>
          <cell r="W43">
            <v>9.7541246541617816</v>
          </cell>
          <cell r="X43">
            <v>9.9302284630715114</v>
          </cell>
          <cell r="Y43">
            <v>9.8183306846424401</v>
          </cell>
          <cell r="Z43">
            <v>10.190002928487688</v>
          </cell>
          <cell r="AA43">
            <v>9.1099510422039884</v>
          </cell>
          <cell r="AB43">
            <v>9.5165090052755001</v>
          </cell>
          <cell r="AC43">
            <v>10.115859255099652</v>
          </cell>
          <cell r="AD43">
            <v>10.706599704923802</v>
          </cell>
          <cell r="AE43">
            <v>10.629695482297771</v>
          </cell>
          <cell r="AF43">
            <v>10.686389082297771</v>
          </cell>
        </row>
      </sheetData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8"/>
  <sheetViews>
    <sheetView zoomScale="110" zoomScaleNormal="110" workbookViewId="0">
      <pane xSplit="1" ySplit="3" topLeftCell="B10" activePane="bottomRight" state="frozen"/>
      <selection pane="topRight" activeCell="B1" sqref="B1"/>
      <selection pane="bottomLeft" activeCell="A4" sqref="A4"/>
      <selection pane="bottomRight" activeCell="A3" sqref="A3:F33"/>
    </sheetView>
  </sheetViews>
  <sheetFormatPr defaultRowHeight="12.75" x14ac:dyDescent="0.2"/>
  <cols>
    <col min="1" max="1" width="26.42578125" customWidth="1"/>
    <col min="3" max="3" width="15.42578125" customWidth="1"/>
    <col min="6" max="6" width="15.140625" customWidth="1"/>
  </cols>
  <sheetData>
    <row r="1" spans="1:6" ht="35.25" customHeight="1" x14ac:dyDescent="0.2">
      <c r="A1" s="306" t="s">
        <v>143</v>
      </c>
      <c r="B1" s="306"/>
      <c r="C1" s="306"/>
      <c r="D1" s="306"/>
      <c r="E1" s="306"/>
      <c r="F1" s="306"/>
    </row>
    <row r="2" spans="1:6" ht="13.5" thickBot="1" x14ac:dyDescent="0.25">
      <c r="A2" s="307"/>
      <c r="B2" s="307"/>
      <c r="C2" s="307"/>
      <c r="D2" s="307"/>
      <c r="E2" s="307"/>
      <c r="F2" s="307"/>
    </row>
    <row r="3" spans="1:6" x14ac:dyDescent="0.2">
      <c r="A3" s="80" t="s">
        <v>79</v>
      </c>
      <c r="B3" s="81" t="s">
        <v>76</v>
      </c>
      <c r="C3" s="82" t="s">
        <v>72</v>
      </c>
      <c r="D3" s="81" t="s">
        <v>44</v>
      </c>
      <c r="E3" s="83" t="s">
        <v>45</v>
      </c>
      <c r="F3" s="84" t="s">
        <v>48</v>
      </c>
    </row>
    <row r="4" spans="1:6" x14ac:dyDescent="0.2">
      <c r="A4" s="85">
        <v>1990</v>
      </c>
      <c r="B4" s="100">
        <v>152.72</v>
      </c>
      <c r="C4" s="100">
        <v>131.04</v>
      </c>
      <c r="D4" s="100">
        <v>201.57</v>
      </c>
      <c r="E4" s="100">
        <v>81.83</v>
      </c>
      <c r="F4" s="100">
        <v>16.100000000000001</v>
      </c>
    </row>
    <row r="5" spans="1:6" x14ac:dyDescent="0.2">
      <c r="A5" s="85">
        <v>1991</v>
      </c>
      <c r="B5" s="100">
        <v>161.6</v>
      </c>
      <c r="C5" s="100">
        <v>132.87</v>
      </c>
      <c r="D5" s="100">
        <v>224.88</v>
      </c>
      <c r="E5" s="100">
        <v>79.7</v>
      </c>
      <c r="F5" s="100">
        <v>17.149999999999999</v>
      </c>
    </row>
    <row r="6" spans="1:6" x14ac:dyDescent="0.2">
      <c r="A6" s="85">
        <v>1992</v>
      </c>
      <c r="B6" s="231">
        <v>99.79</v>
      </c>
      <c r="C6" s="231">
        <v>107.28</v>
      </c>
      <c r="D6" s="231">
        <v>112.25</v>
      </c>
      <c r="E6" s="231">
        <v>58.05</v>
      </c>
      <c r="F6" s="231">
        <v>9.75</v>
      </c>
    </row>
    <row r="7" spans="1:6" x14ac:dyDescent="0.2">
      <c r="A7" s="85">
        <v>1993</v>
      </c>
      <c r="B7" s="231">
        <v>77.95</v>
      </c>
      <c r="C7" s="231">
        <v>93.06</v>
      </c>
      <c r="D7" s="231">
        <v>104.06</v>
      </c>
      <c r="E7" s="231">
        <v>43.71</v>
      </c>
      <c r="F7" s="231">
        <v>9.6300000000000008</v>
      </c>
    </row>
    <row r="8" spans="1:6" x14ac:dyDescent="0.2">
      <c r="A8" s="85">
        <v>1994</v>
      </c>
      <c r="B8" s="231">
        <v>70.05</v>
      </c>
      <c r="C8" s="231">
        <v>83.94</v>
      </c>
      <c r="D8" s="231">
        <v>101.77</v>
      </c>
      <c r="E8" s="231">
        <v>39.229999999999997</v>
      </c>
      <c r="F8" s="231">
        <v>8.91</v>
      </c>
    </row>
    <row r="9" spans="1:6" x14ac:dyDescent="0.2">
      <c r="A9" s="85">
        <v>1995</v>
      </c>
      <c r="B9" s="231">
        <v>73.849999999999994</v>
      </c>
      <c r="C9" s="231">
        <v>82.55</v>
      </c>
      <c r="D9" s="231">
        <v>76.8</v>
      </c>
      <c r="E9" s="231">
        <v>37.64</v>
      </c>
      <c r="F9" s="231">
        <v>8.0500000000000007</v>
      </c>
    </row>
    <row r="10" spans="1:6" x14ac:dyDescent="0.2">
      <c r="A10" s="85">
        <v>1996</v>
      </c>
      <c r="B10" s="231">
        <v>77.290000000000006</v>
      </c>
      <c r="C10" s="231">
        <v>84.5</v>
      </c>
      <c r="D10" s="231">
        <v>76.22</v>
      </c>
      <c r="E10" s="231">
        <v>38.520000000000003</v>
      </c>
      <c r="F10" s="231">
        <v>8.3699999999999992</v>
      </c>
    </row>
    <row r="11" spans="1:6" x14ac:dyDescent="0.2">
      <c r="A11" s="85">
        <v>1997</v>
      </c>
      <c r="B11" s="231">
        <v>81.69</v>
      </c>
      <c r="C11" s="231">
        <v>84.25</v>
      </c>
      <c r="D11" s="231">
        <v>70.13</v>
      </c>
      <c r="E11" s="231">
        <v>38.619999999999997</v>
      </c>
      <c r="F11" s="231">
        <v>8.33</v>
      </c>
    </row>
    <row r="12" spans="1:6" x14ac:dyDescent="0.2">
      <c r="A12" s="85">
        <v>1998</v>
      </c>
      <c r="B12" s="231">
        <v>84.19</v>
      </c>
      <c r="C12" s="231">
        <v>77.02</v>
      </c>
      <c r="D12" s="231">
        <v>86.17</v>
      </c>
      <c r="E12" s="231">
        <v>37.82</v>
      </c>
      <c r="F12" s="231">
        <v>8.91</v>
      </c>
    </row>
    <row r="13" spans="1:6" x14ac:dyDescent="0.2">
      <c r="A13" s="85">
        <v>1999</v>
      </c>
      <c r="B13" s="231">
        <v>71.959999999999994</v>
      </c>
      <c r="C13" s="231">
        <v>68.62</v>
      </c>
      <c r="D13" s="231">
        <v>64.23</v>
      </c>
      <c r="E13" s="231">
        <v>35.01</v>
      </c>
      <c r="F13" s="231">
        <v>8.18</v>
      </c>
    </row>
    <row r="14" spans="1:6" x14ac:dyDescent="0.2">
      <c r="A14" s="85">
        <v>2000</v>
      </c>
      <c r="B14" s="231">
        <v>61.33</v>
      </c>
      <c r="C14" s="231">
        <v>60.66</v>
      </c>
      <c r="D14" s="231">
        <v>39.090000000000003</v>
      </c>
      <c r="E14" s="231">
        <v>33.72</v>
      </c>
      <c r="F14" s="231">
        <v>7.31</v>
      </c>
    </row>
    <row r="15" spans="1:6" x14ac:dyDescent="0.2">
      <c r="A15" s="85">
        <v>2001</v>
      </c>
      <c r="B15" s="231">
        <v>63.12</v>
      </c>
      <c r="C15" s="231">
        <v>57.33</v>
      </c>
      <c r="D15" s="231">
        <v>42.63</v>
      </c>
      <c r="E15" s="231">
        <v>33.79</v>
      </c>
      <c r="F15" s="231">
        <v>7.6</v>
      </c>
    </row>
    <row r="16" spans="1:6" x14ac:dyDescent="0.2">
      <c r="A16" s="85">
        <v>2002</v>
      </c>
      <c r="B16" s="231">
        <v>63.97</v>
      </c>
      <c r="C16" s="231">
        <v>60.09</v>
      </c>
      <c r="D16" s="231">
        <v>37.31</v>
      </c>
      <c r="E16" s="231">
        <v>35.880000000000003</v>
      </c>
      <c r="F16" s="231">
        <v>7.79</v>
      </c>
    </row>
    <row r="17" spans="1:6" x14ac:dyDescent="0.2">
      <c r="A17" s="85">
        <v>2003</v>
      </c>
      <c r="B17" s="231">
        <v>61.7</v>
      </c>
      <c r="C17" s="231">
        <v>58.49</v>
      </c>
      <c r="D17" s="231">
        <v>23.98</v>
      </c>
      <c r="E17" s="231">
        <v>36.99</v>
      </c>
      <c r="F17" s="231">
        <v>7.55</v>
      </c>
    </row>
    <row r="18" spans="1:6" x14ac:dyDescent="0.2">
      <c r="A18" s="85">
        <v>2004</v>
      </c>
      <c r="B18" s="231">
        <v>61.45</v>
      </c>
      <c r="C18" s="231">
        <v>57.48</v>
      </c>
      <c r="D18" s="231">
        <v>24.68</v>
      </c>
      <c r="E18" s="231">
        <v>37.86</v>
      </c>
      <c r="F18" s="231">
        <v>7.6</v>
      </c>
    </row>
    <row r="19" spans="1:6" x14ac:dyDescent="0.2">
      <c r="A19" s="85">
        <v>2005</v>
      </c>
      <c r="B19" s="231">
        <v>62.83</v>
      </c>
      <c r="C19" s="231">
        <v>63.08</v>
      </c>
      <c r="D19" s="231">
        <v>27.54</v>
      </c>
      <c r="E19" s="163">
        <v>37.409999999999997</v>
      </c>
      <c r="F19" s="231">
        <v>8.4700000000000006</v>
      </c>
    </row>
    <row r="20" spans="1:6" x14ac:dyDescent="0.2">
      <c r="A20" s="85">
        <v>2006</v>
      </c>
      <c r="B20" s="231">
        <v>62.72</v>
      </c>
      <c r="C20" s="231">
        <v>64.28</v>
      </c>
      <c r="D20" s="231">
        <v>25.6</v>
      </c>
      <c r="E20" s="163">
        <v>37.380000000000003</v>
      </c>
      <c r="F20" s="231">
        <v>8.83</v>
      </c>
    </row>
    <row r="21" spans="1:6" x14ac:dyDescent="0.2">
      <c r="A21" s="230">
        <v>2007</v>
      </c>
      <c r="B21" s="231">
        <v>64.03</v>
      </c>
      <c r="C21" s="231">
        <v>64.06</v>
      </c>
      <c r="D21" s="231">
        <v>22.45</v>
      </c>
      <c r="E21" s="163">
        <v>38.520000000000003</v>
      </c>
      <c r="F21" s="231">
        <v>8.8000000000000007</v>
      </c>
    </row>
    <row r="22" spans="1:6" x14ac:dyDescent="0.2">
      <c r="A22" s="200">
        <v>2008</v>
      </c>
      <c r="B22" s="231">
        <v>61.92</v>
      </c>
      <c r="C22" s="231">
        <v>64.27</v>
      </c>
      <c r="D22" s="231">
        <v>19.649999999999999</v>
      </c>
      <c r="E22" s="163">
        <v>36.619999999999997</v>
      </c>
      <c r="F22" s="231">
        <v>9.4600000000000009</v>
      </c>
    </row>
    <row r="23" spans="1:6" x14ac:dyDescent="0.2">
      <c r="A23" s="200">
        <v>2009</v>
      </c>
      <c r="B23" s="231">
        <v>52.75</v>
      </c>
      <c r="C23" s="231">
        <v>59.15</v>
      </c>
      <c r="D23" s="231">
        <v>19.41</v>
      </c>
      <c r="E23" s="163">
        <v>37.840000000000003</v>
      </c>
      <c r="F23" s="231">
        <v>8.33</v>
      </c>
    </row>
    <row r="24" spans="1:6" x14ac:dyDescent="0.2">
      <c r="A24" s="200">
        <v>2010</v>
      </c>
      <c r="B24" s="231">
        <v>55.56</v>
      </c>
      <c r="C24" s="231">
        <v>58.24</v>
      </c>
      <c r="D24" s="231">
        <v>17.920000000000002</v>
      </c>
      <c r="E24" s="163">
        <v>36.76</v>
      </c>
      <c r="F24" s="231">
        <v>7.99</v>
      </c>
    </row>
    <row r="25" spans="1:6" x14ac:dyDescent="0.2">
      <c r="A25" s="200">
        <v>2011</v>
      </c>
      <c r="B25" s="231">
        <v>54.55</v>
      </c>
      <c r="C25" s="231">
        <v>56.82</v>
      </c>
      <c r="D25" s="231">
        <v>18.86</v>
      </c>
      <c r="E25" s="163">
        <v>36.090000000000003</v>
      </c>
      <c r="F25" s="231">
        <v>9.1300000000000008</v>
      </c>
    </row>
    <row r="26" spans="1:6" x14ac:dyDescent="0.2">
      <c r="A26" s="200">
        <v>2012</v>
      </c>
      <c r="B26" s="231">
        <v>55.15</v>
      </c>
      <c r="C26" s="231">
        <v>56.3</v>
      </c>
      <c r="D26" s="231">
        <v>16.690000000000001</v>
      </c>
      <c r="E26" s="163">
        <v>35.85</v>
      </c>
      <c r="F26" s="231">
        <v>8.1199999999999992</v>
      </c>
    </row>
    <row r="27" spans="1:6" x14ac:dyDescent="0.2">
      <c r="A27" s="200">
        <v>2013</v>
      </c>
      <c r="B27" s="231">
        <v>51.62</v>
      </c>
      <c r="C27" s="231">
        <v>54.88</v>
      </c>
      <c r="D27" s="231">
        <v>14.33</v>
      </c>
      <c r="E27" s="163">
        <v>34.450000000000003</v>
      </c>
      <c r="F27" s="231">
        <v>6.55</v>
      </c>
    </row>
    <row r="28" spans="1:6" x14ac:dyDescent="0.2">
      <c r="A28" s="200">
        <v>2014</v>
      </c>
      <c r="B28" s="231">
        <v>52.3</v>
      </c>
      <c r="C28" s="231">
        <v>53.5</v>
      </c>
      <c r="D28" s="231">
        <v>12.91</v>
      </c>
      <c r="E28" s="163">
        <v>36.9</v>
      </c>
      <c r="F28" s="231">
        <v>6.21</v>
      </c>
    </row>
    <row r="29" spans="1:6" x14ac:dyDescent="0.2">
      <c r="A29" s="200">
        <v>2015</v>
      </c>
      <c r="B29" s="231">
        <v>53.95</v>
      </c>
      <c r="C29" s="231">
        <v>52.22</v>
      </c>
      <c r="D29" s="231">
        <v>14.9</v>
      </c>
      <c r="E29" s="163">
        <v>37.28</v>
      </c>
      <c r="F29" s="231">
        <v>5.7</v>
      </c>
    </row>
    <row r="30" spans="1:6" x14ac:dyDescent="0.2">
      <c r="A30" s="199">
        <v>2016</v>
      </c>
      <c r="B30" s="231">
        <v>53.79</v>
      </c>
      <c r="C30" s="231">
        <v>51.71</v>
      </c>
      <c r="D30" s="231">
        <v>14.53</v>
      </c>
      <c r="E30" s="163">
        <v>36.49</v>
      </c>
      <c r="F30" s="231">
        <v>5.57</v>
      </c>
    </row>
    <row r="31" spans="1:6" x14ac:dyDescent="0.2">
      <c r="A31" s="199">
        <v>2017</v>
      </c>
      <c r="B31" s="231">
        <v>52.09</v>
      </c>
      <c r="C31" s="231">
        <v>51.49</v>
      </c>
      <c r="D31" s="231">
        <v>13</v>
      </c>
      <c r="E31" s="163">
        <v>36.51</v>
      </c>
      <c r="F31" s="231">
        <v>5.62</v>
      </c>
    </row>
    <row r="32" spans="1:6" x14ac:dyDescent="0.2">
      <c r="A32" s="199">
        <v>2018</v>
      </c>
      <c r="B32" s="231">
        <v>53.03</v>
      </c>
      <c r="C32" s="231">
        <v>51.88</v>
      </c>
      <c r="D32" s="231">
        <v>12.97</v>
      </c>
      <c r="E32" s="163">
        <v>35.94</v>
      </c>
      <c r="F32" s="231">
        <v>5.65</v>
      </c>
    </row>
    <row r="33" spans="1:6" x14ac:dyDescent="0.2">
      <c r="A33" s="199">
        <v>2019</v>
      </c>
      <c r="B33" s="231">
        <v>52.48</v>
      </c>
      <c r="C33" s="231">
        <v>51.86</v>
      </c>
      <c r="D33" s="231">
        <v>11.66</v>
      </c>
      <c r="E33" s="163">
        <v>34.79</v>
      </c>
      <c r="F33" s="231">
        <v>5.33</v>
      </c>
    </row>
    <row r="34" spans="1:6" ht="22.5" x14ac:dyDescent="0.2">
      <c r="A34" s="226" t="s">
        <v>137</v>
      </c>
      <c r="B34" s="224">
        <f>(B33-B$4)/B$4</f>
        <v>-0.65636458878994242</v>
      </c>
      <c r="C34" s="224">
        <f>(C33-C$4)/C$4</f>
        <v>-0.60424297924297921</v>
      </c>
      <c r="D34" s="224">
        <f>(D33-D$4)/D$4</f>
        <v>-0.94215409039043507</v>
      </c>
      <c r="E34" s="224">
        <f>(E33-E$4)/E$4</f>
        <v>-0.57485029940119758</v>
      </c>
      <c r="F34" s="224">
        <f>(F33-F$4)/F$4</f>
        <v>-0.668944099378882</v>
      </c>
    </row>
    <row r="35" spans="1:6" ht="22.5" x14ac:dyDescent="0.2">
      <c r="A35" s="226" t="s">
        <v>136</v>
      </c>
      <c r="B35" s="224">
        <f>(B33-B19)/B19</f>
        <v>-0.16473022441508836</v>
      </c>
      <c r="C35" s="224">
        <f>(C32-C19)/C19</f>
        <v>-0.17755231452124282</v>
      </c>
      <c r="D35" s="224">
        <f>(D33-D19)/D19</f>
        <v>-0.57661583151779228</v>
      </c>
      <c r="E35" s="224">
        <f>(E33-E19)/E19</f>
        <v>-7.0034750066826995E-2</v>
      </c>
      <c r="F35" s="224">
        <f>(F33-F19)/F19</f>
        <v>-0.37072018890200714</v>
      </c>
    </row>
    <row r="36" spans="1:6" ht="33.75" x14ac:dyDescent="0.2">
      <c r="A36" s="227" t="s">
        <v>46</v>
      </c>
      <c r="B36" s="225">
        <v>-0.48</v>
      </c>
      <c r="C36" s="225">
        <v>-0.32</v>
      </c>
      <c r="D36" s="225">
        <v>-0.55000000000000004</v>
      </c>
      <c r="E36" s="225">
        <v>-0.1</v>
      </c>
      <c r="F36" s="225">
        <v>-0.2</v>
      </c>
    </row>
    <row r="37" spans="1:6" x14ac:dyDescent="0.2">
      <c r="A37" s="228" t="s">
        <v>49</v>
      </c>
      <c r="B37" s="229">
        <v>-0.51</v>
      </c>
      <c r="C37" s="229">
        <v>-0.47</v>
      </c>
      <c r="D37" s="229">
        <v>-0.6</v>
      </c>
      <c r="E37" s="229">
        <v>-0.1</v>
      </c>
      <c r="F37" s="229">
        <v>-0.36</v>
      </c>
    </row>
    <row r="38" spans="1:6" x14ac:dyDescent="0.2">
      <c r="B38" s="49" t="s">
        <v>73</v>
      </c>
    </row>
  </sheetData>
  <mergeCells count="1">
    <mergeCell ref="A1:F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F3:K46"/>
  <sheetViews>
    <sheetView workbookViewId="0">
      <selection activeCell="M9" sqref="M9"/>
    </sheetView>
  </sheetViews>
  <sheetFormatPr defaultRowHeight="12.75" x14ac:dyDescent="0.2"/>
  <sheetData>
    <row r="3" spans="6:11" x14ac:dyDescent="0.2">
      <c r="G3" t="s">
        <v>43</v>
      </c>
      <c r="H3" t="s">
        <v>50</v>
      </c>
      <c r="I3" t="s">
        <v>44</v>
      </c>
      <c r="J3" t="s">
        <v>45</v>
      </c>
      <c r="K3" t="s">
        <v>51</v>
      </c>
    </row>
    <row r="4" spans="6:11" x14ac:dyDescent="0.2">
      <c r="G4" s="12">
        <f>-Santrauka!B35</f>
        <v>0.16473022441508836</v>
      </c>
      <c r="H4" s="12">
        <f>-Santrauka!C35</f>
        <v>0.17755231452124282</v>
      </c>
      <c r="I4" s="12">
        <f>-Santrauka!D35</f>
        <v>0.57661583151779228</v>
      </c>
      <c r="J4" s="12">
        <f>-Santrauka!E35</f>
        <v>7.0034750066826995E-2</v>
      </c>
      <c r="K4" s="12">
        <f>-Santrauka!F35</f>
        <v>0.37072018890200714</v>
      </c>
    </row>
    <row r="5" spans="6:11" x14ac:dyDescent="0.2">
      <c r="G5" s="11">
        <f>-Santrauka!B36</f>
        <v>0.48</v>
      </c>
      <c r="H5" s="11">
        <f>-Santrauka!C36</f>
        <v>0.32</v>
      </c>
      <c r="I5" s="11">
        <f>-Santrauka!D36</f>
        <v>0.55000000000000004</v>
      </c>
      <c r="J5" s="11">
        <f>-Santrauka!E36</f>
        <v>0.1</v>
      </c>
      <c r="K5" s="11">
        <f>-Santrauka!F36</f>
        <v>0.2</v>
      </c>
    </row>
    <row r="6" spans="6:11" x14ac:dyDescent="0.2">
      <c r="G6" s="11">
        <f>-Santrauka!B37</f>
        <v>0.51</v>
      </c>
      <c r="H6" s="11">
        <f>-Santrauka!C37</f>
        <v>0.47</v>
      </c>
      <c r="I6" s="11">
        <f>-Santrauka!D37</f>
        <v>0.6</v>
      </c>
      <c r="J6" s="11">
        <f>-Santrauka!E37</f>
        <v>0.1</v>
      </c>
      <c r="K6" s="11">
        <f>-Santrauka!F37</f>
        <v>0.36</v>
      </c>
    </row>
    <row r="9" spans="6:11" x14ac:dyDescent="0.2">
      <c r="G9" t="str">
        <f>Santrauka!B3</f>
        <v>NOx*</v>
      </c>
      <c r="H9" t="str">
        <f>Santrauka!C3</f>
        <v>NMVOC / NMLOJ*</v>
      </c>
      <c r="I9" t="str">
        <f>Santrauka!D3</f>
        <v>SO2</v>
      </c>
      <c r="J9" t="str">
        <f>Santrauka!E3</f>
        <v>NH3</v>
      </c>
      <c r="K9" t="str">
        <f>Santrauka!F3</f>
        <v>PM2.5 / KD2.5</v>
      </c>
    </row>
    <row r="10" spans="6:11" x14ac:dyDescent="0.2">
      <c r="G10" t="s">
        <v>43</v>
      </c>
      <c r="H10" t="s">
        <v>47</v>
      </c>
      <c r="I10" t="s">
        <v>44</v>
      </c>
      <c r="J10" t="s">
        <v>45</v>
      </c>
      <c r="K10" t="s">
        <v>48</v>
      </c>
    </row>
    <row r="11" spans="6:11" x14ac:dyDescent="0.2">
      <c r="F11" t="s">
        <v>58</v>
      </c>
    </row>
    <row r="12" spans="6:11" x14ac:dyDescent="0.2">
      <c r="F12">
        <v>2006</v>
      </c>
      <c r="G12" s="12">
        <f>(Santrauka!B20-Santrauka!B$19)/Santrauka!B$19</f>
        <v>-1.7507560082762922E-3</v>
      </c>
      <c r="H12" s="12">
        <f>(Santrauka!C20-Santrauka!C$19)/Santrauka!C$19</f>
        <v>1.9023462270133209E-2</v>
      </c>
      <c r="I12" s="12">
        <f>(Santrauka!D20-Santrauka!D$19)/Santrauka!D$19</f>
        <v>-7.0442992011619382E-2</v>
      </c>
      <c r="J12" s="12">
        <f>(Santrauka!E20-Santrauka!E$19)/Santrauka!E$19</f>
        <v>-8.0192461908564644E-4</v>
      </c>
      <c r="K12" s="12">
        <f>(Santrauka!F20-Santrauka!F$19)/Santrauka!F$19</f>
        <v>4.2502951593860618E-2</v>
      </c>
    </row>
    <row r="13" spans="6:11" x14ac:dyDescent="0.2">
      <c r="F13">
        <v>2007</v>
      </c>
      <c r="G13" s="12">
        <f>(Santrauka!B21-Santrauka!B$19)/Santrauka!B$19</f>
        <v>1.9099156453923332E-2</v>
      </c>
      <c r="H13" s="12">
        <f>(Santrauka!C21-Santrauka!C$19)/Santrauka!C$19</f>
        <v>1.5535827520608815E-2</v>
      </c>
      <c r="I13" s="12">
        <f>(Santrauka!D21-Santrauka!D$19)/Santrauka!D$19</f>
        <v>-0.18482207697893974</v>
      </c>
      <c r="J13" s="12">
        <f>(Santrauka!E21-Santrauka!E$19)/Santrauka!E$19</f>
        <v>2.9671210906174996E-2</v>
      </c>
      <c r="K13" s="12">
        <f>(Santrauka!F21-Santrauka!F$19)/Santrauka!F$19</f>
        <v>3.8961038961038967E-2</v>
      </c>
    </row>
    <row r="14" spans="6:11" x14ac:dyDescent="0.2">
      <c r="F14">
        <v>2008</v>
      </c>
      <c r="G14" s="12">
        <f>(Santrauka!B22-Santrauka!B$19)/Santrauka!B$19</f>
        <v>-1.4483526977558437E-2</v>
      </c>
      <c r="H14" s="12">
        <f>(Santrauka!C22-Santrauka!C$19)/Santrauka!C$19</f>
        <v>1.8864933417882018E-2</v>
      </c>
      <c r="I14" s="12">
        <f>(Santrauka!D22-Santrauka!D$19)/Santrauka!D$19</f>
        <v>-0.28649237472766886</v>
      </c>
      <c r="J14" s="12">
        <f>(Santrauka!E22-Santrauka!E$19)/Santrauka!E$19</f>
        <v>-2.1117348302592868E-2</v>
      </c>
      <c r="K14" s="12">
        <f>(Santrauka!F22-Santrauka!F$19)/Santrauka!F$19</f>
        <v>0.11688311688311689</v>
      </c>
    </row>
    <row r="15" spans="6:11" x14ac:dyDescent="0.2">
      <c r="F15">
        <v>2009</v>
      </c>
      <c r="G15" s="12">
        <f>(Santrauka!B23-Santrauka!B$19)/Santrauka!B$19</f>
        <v>-0.16043291421295558</v>
      </c>
      <c r="H15" s="12">
        <f>(Santrauka!C23-Santrauka!C$19)/Santrauka!C$19</f>
        <v>-6.2301838934686112E-2</v>
      </c>
      <c r="I15" s="12">
        <f>(Santrauka!D23-Santrauka!D$19)/Santrauka!D$19</f>
        <v>-0.29520697167755988</v>
      </c>
      <c r="J15" s="12">
        <f>(Santrauka!E23-Santrauka!E$19)/Santrauka!E$19</f>
        <v>1.1494252873563402E-2</v>
      </c>
      <c r="K15" s="12">
        <f>(Santrauka!F23-Santrauka!F$19)/Santrauka!F$19</f>
        <v>-1.6528925619834777E-2</v>
      </c>
    </row>
    <row r="16" spans="6:11" x14ac:dyDescent="0.2">
      <c r="F16">
        <v>2010</v>
      </c>
      <c r="G16" s="12">
        <f>(Santrauka!B24-Santrauka!B$19)/Santrauka!B$19</f>
        <v>-0.11570905618335184</v>
      </c>
      <c r="H16" s="12">
        <f>(Santrauka!C24-Santrauka!C$19)/Santrauka!C$19</f>
        <v>-7.6727964489537046E-2</v>
      </c>
      <c r="I16" s="12">
        <f>(Santrauka!D24-Santrauka!D$19)/Santrauka!D$19</f>
        <v>-0.34931009440813354</v>
      </c>
      <c r="J16" s="12">
        <f>(Santrauka!E24-Santrauka!E$19)/Santrauka!E$19</f>
        <v>-1.737503341352576E-2</v>
      </c>
      <c r="K16" s="12">
        <f>(Santrauka!F24-Santrauka!F$19)/Santrauka!F$19</f>
        <v>-5.6670602125147629E-2</v>
      </c>
    </row>
    <row r="17" spans="6:11" x14ac:dyDescent="0.2">
      <c r="F17">
        <v>2011</v>
      </c>
      <c r="G17" s="12">
        <f>(Santrauka!B25-Santrauka!B$19)/Santrauka!B$19</f>
        <v>-0.13178417953207069</v>
      </c>
      <c r="H17" s="12">
        <f>(Santrauka!C25-Santrauka!C$19)/Santrauka!C$19</f>
        <v>-9.9239061509194648E-2</v>
      </c>
      <c r="I17" s="12">
        <f>(Santrauka!D25-Santrauka!D$19)/Santrauka!D$19</f>
        <v>-0.31517792302106029</v>
      </c>
      <c r="J17" s="12">
        <f>(Santrauka!E25-Santrauka!E$19)/Santrauka!E$19</f>
        <v>-3.528468323977528E-2</v>
      </c>
      <c r="K17" s="12">
        <f>(Santrauka!F25-Santrauka!F$19)/Santrauka!F$19</f>
        <v>7.7922077922077934E-2</v>
      </c>
    </row>
    <row r="18" spans="6:11" x14ac:dyDescent="0.2">
      <c r="F18">
        <v>2012</v>
      </c>
      <c r="G18" s="12">
        <f>(Santrauka!B26-Santrauka!B$19)/Santrauka!B$19</f>
        <v>-0.12223460130510902</v>
      </c>
      <c r="H18" s="12">
        <f>(Santrauka!C26-Santrauka!C$19)/Santrauka!C$19</f>
        <v>-0.1074825618262524</v>
      </c>
      <c r="I18" s="12">
        <f>(Santrauka!D26-Santrauka!D$19)/Santrauka!D$19</f>
        <v>-0.39397240377632525</v>
      </c>
      <c r="J18" s="12">
        <f>(Santrauka!E26-Santrauka!E$19)/Santrauka!E$19</f>
        <v>-4.1700080192461783E-2</v>
      </c>
      <c r="K18" s="12">
        <f>(Santrauka!F26-Santrauka!F$19)/Santrauka!F$19</f>
        <v>-4.1322314049586945E-2</v>
      </c>
    </row>
    <row r="19" spans="6:11" x14ac:dyDescent="0.2">
      <c r="F19">
        <v>2013</v>
      </c>
      <c r="G19" s="12">
        <f>(Santrauka!B27-Santrauka!B$19)/Santrauka!B$19</f>
        <v>-0.17841795320706672</v>
      </c>
      <c r="H19" s="12">
        <f>(Santrauka!C27-Santrauka!C$19)/Santrauka!C$19</f>
        <v>-0.12999365884590988</v>
      </c>
      <c r="I19" s="12">
        <f>(Santrauka!D27-Santrauka!D$19)/Santrauka!D$19</f>
        <v>-0.47966594045025418</v>
      </c>
      <c r="J19" s="12">
        <f>(Santrauka!E27-Santrauka!E$19)/Santrauka!E$19</f>
        <v>-7.9123229083132698E-2</v>
      </c>
      <c r="K19" s="12">
        <f>(Santrauka!F27-Santrauka!F$19)/Santrauka!F$19</f>
        <v>-0.2266824085005904</v>
      </c>
    </row>
    <row r="20" spans="6:11" x14ac:dyDescent="0.2">
      <c r="F20">
        <v>2014</v>
      </c>
      <c r="G20" s="12">
        <f>(Santrauka!B28-Santrauka!B$19)/Santrauka!B$19</f>
        <v>-0.16759509788317684</v>
      </c>
      <c r="H20" s="12">
        <f>(Santrauka!C28-Santrauka!C$19)/Santrauka!C$19</f>
        <v>-0.15187064045656307</v>
      </c>
      <c r="I20" s="12">
        <f>(Santrauka!D28-Santrauka!D$19)/Santrauka!D$19</f>
        <v>-0.53122730573710963</v>
      </c>
      <c r="J20" s="12">
        <f>(Santrauka!E28-Santrauka!E$19)/Santrauka!E$19</f>
        <v>-1.3632718524458649E-2</v>
      </c>
      <c r="K20" s="12">
        <f>(Santrauka!F28-Santrauka!F$19)/Santrauka!F$19</f>
        <v>-0.26682408500590327</v>
      </c>
    </row>
    <row r="21" spans="6:11" x14ac:dyDescent="0.2">
      <c r="F21">
        <v>2015</v>
      </c>
      <c r="G21" s="12">
        <f>Santrauka!B35</f>
        <v>-0.16473022441508836</v>
      </c>
      <c r="H21" s="12">
        <f>Santrauka!C35</f>
        <v>-0.17755231452124282</v>
      </c>
      <c r="I21" s="12">
        <f>Santrauka!D35</f>
        <v>-0.57661583151779228</v>
      </c>
      <c r="J21" s="12">
        <f>Santrauka!E35</f>
        <v>-7.0034750066826995E-2</v>
      </c>
      <c r="K21" s="12">
        <f>Santrauka!F35</f>
        <v>-0.37072018890200714</v>
      </c>
    </row>
    <row r="22" spans="6:11" x14ac:dyDescent="0.2">
      <c r="F22" t="s">
        <v>61</v>
      </c>
      <c r="G22" s="12">
        <f>Santrauka!B36</f>
        <v>-0.48</v>
      </c>
      <c r="H22" s="12">
        <f>Santrauka!C36</f>
        <v>-0.32</v>
      </c>
      <c r="I22" s="12">
        <f>Santrauka!D36</f>
        <v>-0.55000000000000004</v>
      </c>
      <c r="J22" s="12">
        <f>Santrauka!E36</f>
        <v>-0.1</v>
      </c>
      <c r="K22" s="12">
        <f>Santrauka!F36</f>
        <v>-0.2</v>
      </c>
    </row>
    <row r="23" spans="6:11" x14ac:dyDescent="0.2">
      <c r="F23" t="s">
        <v>62</v>
      </c>
      <c r="G23" s="12">
        <f>Santrauka!B37</f>
        <v>-0.51</v>
      </c>
      <c r="H23" s="12">
        <f>Santrauka!C37</f>
        <v>-0.47</v>
      </c>
      <c r="I23" s="12">
        <f>Santrauka!D37</f>
        <v>-0.6</v>
      </c>
      <c r="J23" s="12">
        <f>Santrauka!E37</f>
        <v>-0.1</v>
      </c>
      <c r="K23" s="12">
        <f>Santrauka!F37</f>
        <v>-0.36</v>
      </c>
    </row>
    <row r="24" spans="6:11" x14ac:dyDescent="0.2">
      <c r="G24" s="12"/>
      <c r="H24" s="12"/>
      <c r="I24" s="12"/>
      <c r="J24" s="12"/>
      <c r="K24" s="12"/>
    </row>
    <row r="25" spans="6:11" x14ac:dyDescent="0.2">
      <c r="F25" t="s">
        <v>60</v>
      </c>
    </row>
    <row r="26" spans="6:11" x14ac:dyDescent="0.2">
      <c r="F26" t="s">
        <v>59</v>
      </c>
      <c r="G26" s="12">
        <f>(Santrauka!B20-Santrauka!B$19)/Santrauka!B$19</f>
        <v>-1.7507560082762922E-3</v>
      </c>
      <c r="H26" s="12">
        <f>(Santrauka!C20-Santrauka!C$19)/Santrauka!C$19</f>
        <v>1.9023462270133209E-2</v>
      </c>
      <c r="I26" s="12">
        <f>(Santrauka!D20-Santrauka!D$19)/Santrauka!D$19</f>
        <v>-7.0442992011619382E-2</v>
      </c>
      <c r="J26" s="12">
        <f>(Santrauka!E20-Santrauka!E$19)/Santrauka!E$19</f>
        <v>-8.0192461908564644E-4</v>
      </c>
      <c r="K26" s="12">
        <f>(Santrauka!F20-Santrauka!F$19)/Santrauka!F$19</f>
        <v>4.2502951593860618E-2</v>
      </c>
    </row>
    <row r="27" spans="6:11" x14ac:dyDescent="0.2">
      <c r="F27" t="s">
        <v>57</v>
      </c>
      <c r="G27" s="12">
        <f>(Santrauka!B21-Santrauka!B$19)/Santrauka!B$19</f>
        <v>1.9099156453923332E-2</v>
      </c>
      <c r="H27" s="12">
        <f>(Santrauka!C21-Santrauka!C$19)/Santrauka!C$19</f>
        <v>1.5535827520608815E-2</v>
      </c>
      <c r="I27" s="12">
        <f>(Santrauka!D21-Santrauka!D$19)/Santrauka!D$19</f>
        <v>-0.18482207697893974</v>
      </c>
      <c r="J27" s="12">
        <f>(Santrauka!E21-Santrauka!E$19)/Santrauka!E$19</f>
        <v>2.9671210906174996E-2</v>
      </c>
      <c r="K27" s="12">
        <f>(Santrauka!F21-Santrauka!F$19)/Santrauka!F$19</f>
        <v>3.8961038961038967E-2</v>
      </c>
    </row>
    <row r="28" spans="6:11" x14ac:dyDescent="0.2">
      <c r="F28" t="s">
        <v>56</v>
      </c>
      <c r="G28" s="12">
        <f>(Santrauka!B22-Santrauka!B$19)/Santrauka!B$19</f>
        <v>-1.4483526977558437E-2</v>
      </c>
      <c r="H28" s="12">
        <f>(Santrauka!C22-Santrauka!C$19)/Santrauka!C$19</f>
        <v>1.8864933417882018E-2</v>
      </c>
      <c r="I28" s="12">
        <f>(Santrauka!D22-Santrauka!D$19)/Santrauka!D$19</f>
        <v>-0.28649237472766886</v>
      </c>
      <c r="J28" s="12">
        <f>(Santrauka!E22-Santrauka!E$19)/Santrauka!E$19</f>
        <v>-2.1117348302592868E-2</v>
      </c>
      <c r="K28" s="12">
        <f>(Santrauka!F22-Santrauka!F$19)/Santrauka!F$19</f>
        <v>0.11688311688311689</v>
      </c>
    </row>
    <row r="29" spans="6:11" x14ac:dyDescent="0.2">
      <c r="F29" t="s">
        <v>55</v>
      </c>
      <c r="G29" s="12">
        <f>(Santrauka!B23-Santrauka!B$19)/Santrauka!B$19</f>
        <v>-0.16043291421295558</v>
      </c>
      <c r="H29" s="12">
        <f>(Santrauka!C23-Santrauka!C$19)/Santrauka!C$19</f>
        <v>-6.2301838934686112E-2</v>
      </c>
      <c r="I29" s="12">
        <f>(Santrauka!D23-Santrauka!D$19)/Santrauka!D$19</f>
        <v>-0.29520697167755988</v>
      </c>
      <c r="J29" s="12">
        <f>(Santrauka!E23-Santrauka!E$19)/Santrauka!E$19</f>
        <v>1.1494252873563402E-2</v>
      </c>
      <c r="K29" s="12">
        <f>(Santrauka!F23-Santrauka!F$19)/Santrauka!F$19</f>
        <v>-1.6528925619834777E-2</v>
      </c>
    </row>
    <row r="30" spans="6:11" x14ac:dyDescent="0.2">
      <c r="F30" t="s">
        <v>54</v>
      </c>
      <c r="G30" s="12">
        <f>(Santrauka!B24-Santrauka!B$19)/Santrauka!B$19</f>
        <v>-0.11570905618335184</v>
      </c>
      <c r="H30" s="12">
        <f>(Santrauka!C24-Santrauka!C$19)/Santrauka!C$19</f>
        <v>-7.6727964489537046E-2</v>
      </c>
      <c r="I30" s="12">
        <f>(Santrauka!D24-Santrauka!D$19)/Santrauka!D$19</f>
        <v>-0.34931009440813354</v>
      </c>
      <c r="J30" s="12">
        <f>(Santrauka!E24-Santrauka!E$19)/Santrauka!E$19</f>
        <v>-1.737503341352576E-2</v>
      </c>
      <c r="K30" s="12">
        <f>(Santrauka!F24-Santrauka!F$19)/Santrauka!F$19</f>
        <v>-5.6670602125147629E-2</v>
      </c>
    </row>
    <row r="31" spans="6:11" x14ac:dyDescent="0.2">
      <c r="F31" t="s">
        <v>53</v>
      </c>
      <c r="G31" s="12">
        <f>(Santrauka!B25-Santrauka!B$19)/Santrauka!B$19</f>
        <v>-0.13178417953207069</v>
      </c>
      <c r="H31" s="12">
        <f>(Santrauka!C25-Santrauka!C$19)/Santrauka!C$19</f>
        <v>-9.9239061509194648E-2</v>
      </c>
      <c r="I31" s="12">
        <f>(Santrauka!D25-Santrauka!D$19)/Santrauka!D$19</f>
        <v>-0.31517792302106029</v>
      </c>
      <c r="J31" s="12">
        <f>(Santrauka!E25-Santrauka!E$19)/Santrauka!E$19</f>
        <v>-3.528468323977528E-2</v>
      </c>
      <c r="K31" s="12">
        <f>(Santrauka!F25-Santrauka!F$19)/Santrauka!F$19</f>
        <v>7.7922077922077934E-2</v>
      </c>
    </row>
    <row r="32" spans="6:11" x14ac:dyDescent="0.2">
      <c r="F32" t="s">
        <v>52</v>
      </c>
      <c r="G32" s="12">
        <f>(Santrauka!B26-Santrauka!B$19)/Santrauka!B$19</f>
        <v>-0.12223460130510902</v>
      </c>
      <c r="H32" s="12">
        <f>(Santrauka!C26-Santrauka!C$19)/Santrauka!C$19</f>
        <v>-0.1074825618262524</v>
      </c>
      <c r="I32" s="12">
        <f>(Santrauka!D26-Santrauka!D$19)/Santrauka!D$19</f>
        <v>-0.39397240377632525</v>
      </c>
      <c r="J32" s="12">
        <f>(Santrauka!E26-Santrauka!E$19)/Santrauka!E$19</f>
        <v>-4.1700080192461783E-2</v>
      </c>
      <c r="K32" s="12">
        <f>(Santrauka!F26-Santrauka!F$19)/Santrauka!F$19</f>
        <v>-4.1322314049586945E-2</v>
      </c>
    </row>
    <row r="33" spans="6:11" x14ac:dyDescent="0.2">
      <c r="F33" t="s">
        <v>31</v>
      </c>
      <c r="G33" s="12">
        <f>(Santrauka!B27-Santrauka!B$19)/Santrauka!B$19</f>
        <v>-0.17841795320706672</v>
      </c>
      <c r="H33" s="12">
        <f>(Santrauka!C27-Santrauka!C$19)/Santrauka!C$19</f>
        <v>-0.12999365884590988</v>
      </c>
      <c r="I33" s="12">
        <f>(Santrauka!D27-Santrauka!D$19)/Santrauka!D$19</f>
        <v>-0.47966594045025418</v>
      </c>
      <c r="J33" s="12">
        <f>(Santrauka!E27-Santrauka!E$19)/Santrauka!E$19</f>
        <v>-7.9123229083132698E-2</v>
      </c>
      <c r="K33" s="12">
        <f>(Santrauka!F27-Santrauka!F$19)/Santrauka!F$19</f>
        <v>-0.2266824085005904</v>
      </c>
    </row>
    <row r="34" spans="6:11" x14ac:dyDescent="0.2">
      <c r="F34" t="s">
        <v>10</v>
      </c>
      <c r="G34" s="12">
        <f>(Santrauka!B28-Santrauka!B$19)/Santrauka!B$19</f>
        <v>-0.16759509788317684</v>
      </c>
      <c r="H34" s="12">
        <f>(Santrauka!C28-Santrauka!C$19)/Santrauka!C$19</f>
        <v>-0.15187064045656307</v>
      </c>
      <c r="I34" s="12">
        <f>(Santrauka!D28-Santrauka!D$19)/Santrauka!D$19</f>
        <v>-0.53122730573710963</v>
      </c>
      <c r="J34" s="12">
        <f>(Santrauka!E28-Santrauka!E$19)/Santrauka!E$19</f>
        <v>-1.3632718524458649E-2</v>
      </c>
      <c r="K34" s="12">
        <f>(Santrauka!F28-Santrauka!F$19)/Santrauka!F$19</f>
        <v>-0.26682408500590327</v>
      </c>
    </row>
    <row r="35" spans="6:11" x14ac:dyDescent="0.2">
      <c r="F35" t="s">
        <v>7</v>
      </c>
      <c r="G35" s="12">
        <f>(Santrauka!B29-Santrauka!B$19)/Santrauka!B$19</f>
        <v>-0.14133375775903223</v>
      </c>
      <c r="H35" s="12">
        <f>(Santrauka!C29-Santrauka!C$19)/Santrauka!C$19</f>
        <v>-0.17216233354470514</v>
      </c>
      <c r="I35" s="12">
        <f>(Santrauka!D29-Santrauka!D$19)/Santrauka!D$19</f>
        <v>-0.45896877269426284</v>
      </c>
      <c r="J35" s="12">
        <f>(Santrauka!E29-Santrauka!E$19)/Santrauka!E$19</f>
        <v>-3.475006682705038E-3</v>
      </c>
      <c r="K35" s="12">
        <f>(Santrauka!F29-Santrauka!F$19)/Santrauka!F$19</f>
        <v>-0.3270365997638725</v>
      </c>
    </row>
    <row r="36" spans="6:11" x14ac:dyDescent="0.2">
      <c r="F36" t="b">
        <f t="shared" ref="F36:K45" si="0">F12=F26</f>
        <v>0</v>
      </c>
      <c r="G36" t="b">
        <f t="shared" si="0"/>
        <v>1</v>
      </c>
      <c r="H36" t="b">
        <f t="shared" si="0"/>
        <v>1</v>
      </c>
      <c r="I36" t="b">
        <f t="shared" si="0"/>
        <v>1</v>
      </c>
      <c r="J36" t="b">
        <f t="shared" si="0"/>
        <v>1</v>
      </c>
      <c r="K36" t="b">
        <f t="shared" si="0"/>
        <v>1</v>
      </c>
    </row>
    <row r="37" spans="6:11" x14ac:dyDescent="0.2">
      <c r="F37" t="b">
        <f t="shared" si="0"/>
        <v>0</v>
      </c>
      <c r="G37" t="b">
        <f t="shared" si="0"/>
        <v>1</v>
      </c>
      <c r="H37" t="b">
        <f t="shared" si="0"/>
        <v>1</v>
      </c>
      <c r="I37" t="b">
        <f t="shared" si="0"/>
        <v>1</v>
      </c>
      <c r="J37" t="b">
        <f t="shared" si="0"/>
        <v>1</v>
      </c>
      <c r="K37" t="b">
        <f t="shared" si="0"/>
        <v>1</v>
      </c>
    </row>
    <row r="38" spans="6:11" x14ac:dyDescent="0.2">
      <c r="F38" t="b">
        <f t="shared" si="0"/>
        <v>0</v>
      </c>
      <c r="G38" t="b">
        <f t="shared" si="0"/>
        <v>1</v>
      </c>
      <c r="H38" t="b">
        <f t="shared" si="0"/>
        <v>1</v>
      </c>
      <c r="I38" t="b">
        <f t="shared" si="0"/>
        <v>1</v>
      </c>
      <c r="J38" t="b">
        <f t="shared" si="0"/>
        <v>1</v>
      </c>
      <c r="K38" t="b">
        <f t="shared" si="0"/>
        <v>1</v>
      </c>
    </row>
    <row r="39" spans="6:11" x14ac:dyDescent="0.2">
      <c r="F39" t="b">
        <f t="shared" si="0"/>
        <v>0</v>
      </c>
      <c r="G39" t="b">
        <f t="shared" si="0"/>
        <v>1</v>
      </c>
      <c r="H39" t="b">
        <f t="shared" si="0"/>
        <v>1</v>
      </c>
      <c r="I39" t="b">
        <f t="shared" si="0"/>
        <v>1</v>
      </c>
      <c r="J39" t="b">
        <f t="shared" si="0"/>
        <v>1</v>
      </c>
      <c r="K39" t="b">
        <f t="shared" si="0"/>
        <v>1</v>
      </c>
    </row>
    <row r="40" spans="6:11" x14ac:dyDescent="0.2">
      <c r="F40" t="b">
        <f t="shared" si="0"/>
        <v>0</v>
      </c>
      <c r="G40" t="b">
        <f t="shared" si="0"/>
        <v>1</v>
      </c>
      <c r="H40" t="b">
        <f t="shared" si="0"/>
        <v>1</v>
      </c>
      <c r="I40" t="b">
        <f t="shared" si="0"/>
        <v>1</v>
      </c>
      <c r="J40" t="b">
        <f t="shared" si="0"/>
        <v>1</v>
      </c>
      <c r="K40" t="b">
        <f t="shared" si="0"/>
        <v>1</v>
      </c>
    </row>
    <row r="41" spans="6:11" x14ac:dyDescent="0.2">
      <c r="F41" t="b">
        <f t="shared" si="0"/>
        <v>0</v>
      </c>
      <c r="G41" t="b">
        <f t="shared" si="0"/>
        <v>1</v>
      </c>
      <c r="H41" t="b">
        <f t="shared" si="0"/>
        <v>1</v>
      </c>
      <c r="I41" t="b">
        <f t="shared" si="0"/>
        <v>1</v>
      </c>
      <c r="J41" t="b">
        <f t="shared" si="0"/>
        <v>1</v>
      </c>
      <c r="K41" t="b">
        <f t="shared" si="0"/>
        <v>1</v>
      </c>
    </row>
    <row r="42" spans="6:11" x14ac:dyDescent="0.2">
      <c r="F42" t="b">
        <f t="shared" si="0"/>
        <v>0</v>
      </c>
      <c r="G42" t="b">
        <f t="shared" si="0"/>
        <v>1</v>
      </c>
      <c r="H42" t="b">
        <f t="shared" si="0"/>
        <v>1</v>
      </c>
      <c r="I42" t="b">
        <f t="shared" si="0"/>
        <v>1</v>
      </c>
      <c r="J42" t="b">
        <f t="shared" si="0"/>
        <v>1</v>
      </c>
      <c r="K42" t="b">
        <f t="shared" si="0"/>
        <v>1</v>
      </c>
    </row>
    <row r="43" spans="6:11" x14ac:dyDescent="0.2">
      <c r="F43" t="b">
        <f t="shared" si="0"/>
        <v>0</v>
      </c>
      <c r="G43" t="b">
        <f t="shared" si="0"/>
        <v>1</v>
      </c>
      <c r="H43" t="b">
        <f t="shared" si="0"/>
        <v>1</v>
      </c>
      <c r="I43" t="b">
        <f t="shared" si="0"/>
        <v>1</v>
      </c>
      <c r="J43" t="b">
        <f t="shared" si="0"/>
        <v>1</v>
      </c>
      <c r="K43" t="b">
        <f t="shared" si="0"/>
        <v>1</v>
      </c>
    </row>
    <row r="44" spans="6:11" x14ac:dyDescent="0.2">
      <c r="F44" t="b">
        <f t="shared" si="0"/>
        <v>0</v>
      </c>
      <c r="G44" t="b">
        <f t="shared" si="0"/>
        <v>1</v>
      </c>
      <c r="H44" t="b">
        <f t="shared" si="0"/>
        <v>1</v>
      </c>
      <c r="I44" t="b">
        <f t="shared" si="0"/>
        <v>1</v>
      </c>
      <c r="J44" t="b">
        <f t="shared" si="0"/>
        <v>1</v>
      </c>
      <c r="K44" t="b">
        <f t="shared" si="0"/>
        <v>1</v>
      </c>
    </row>
    <row r="45" spans="6:11" x14ac:dyDescent="0.2">
      <c r="F45" t="b">
        <f t="shared" si="0"/>
        <v>0</v>
      </c>
      <c r="G45" t="b">
        <f t="shared" si="0"/>
        <v>0</v>
      </c>
      <c r="H45" t="b">
        <f t="shared" si="0"/>
        <v>0</v>
      </c>
      <c r="I45" t="b">
        <f t="shared" si="0"/>
        <v>0</v>
      </c>
      <c r="J45" t="b">
        <f t="shared" si="0"/>
        <v>0</v>
      </c>
      <c r="K45" t="b">
        <f t="shared" si="0"/>
        <v>0</v>
      </c>
    </row>
    <row r="46" spans="6:11" x14ac:dyDescent="0.2">
      <c r="F46" t="b">
        <f t="shared" ref="F46:K46" si="1">F25=F36</f>
        <v>0</v>
      </c>
      <c r="G46" t="b">
        <f t="shared" si="1"/>
        <v>0</v>
      </c>
      <c r="H46" t="b">
        <f t="shared" si="1"/>
        <v>0</v>
      </c>
      <c r="I46" t="b">
        <f t="shared" si="1"/>
        <v>0</v>
      </c>
      <c r="J46" t="b">
        <f t="shared" si="1"/>
        <v>0</v>
      </c>
      <c r="K46" t="b">
        <f t="shared" si="1"/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5:AF87"/>
  <sheetViews>
    <sheetView zoomScale="80" zoomScaleNormal="80" workbookViewId="0">
      <selection activeCell="AC83" sqref="AC83"/>
    </sheetView>
  </sheetViews>
  <sheetFormatPr defaultRowHeight="12.75" x14ac:dyDescent="0.2"/>
  <cols>
    <col min="2" max="2" width="16.85546875" customWidth="1"/>
    <col min="13" max="13" width="9.140625" customWidth="1"/>
    <col min="16" max="16" width="9.28515625" customWidth="1"/>
    <col min="17" max="18" width="15.28515625" customWidth="1"/>
    <col min="19" max="19" width="11.42578125" customWidth="1"/>
    <col min="20" max="20" width="5.28515625" customWidth="1"/>
    <col min="21" max="21" width="13.42578125" customWidth="1"/>
    <col min="22" max="22" width="14.28515625" customWidth="1"/>
    <col min="23" max="24" width="17.28515625" customWidth="1"/>
    <col min="25" max="25" width="10.42578125" customWidth="1"/>
  </cols>
  <sheetData>
    <row r="15" spans="21:24" x14ac:dyDescent="0.2">
      <c r="V15" s="207" t="s">
        <v>140</v>
      </c>
      <c r="W15" s="207" t="s">
        <v>141</v>
      </c>
      <c r="X15" s="207" t="s">
        <v>142</v>
      </c>
    </row>
    <row r="16" spans="21:24" x14ac:dyDescent="0.2">
      <c r="U16" s="210" t="s">
        <v>43</v>
      </c>
      <c r="V16" s="44">
        <v>0.16400000000000001</v>
      </c>
      <c r="W16" s="66">
        <v>0.48</v>
      </c>
      <c r="X16" s="67">
        <v>0.51</v>
      </c>
    </row>
    <row r="17" spans="1:25" x14ac:dyDescent="0.2">
      <c r="U17" s="210" t="s">
        <v>138</v>
      </c>
      <c r="V17" s="44">
        <v>0.17749999999999999</v>
      </c>
      <c r="W17" s="66">
        <v>0.32</v>
      </c>
      <c r="X17" s="67">
        <v>0.47</v>
      </c>
    </row>
    <row r="18" spans="1:25" x14ac:dyDescent="0.2">
      <c r="U18" s="210" t="s">
        <v>44</v>
      </c>
      <c r="V18" s="44">
        <v>0.57450000000000001</v>
      </c>
      <c r="W18" s="66">
        <v>0.55000000000000004</v>
      </c>
      <c r="X18" s="67">
        <v>0.6</v>
      </c>
    </row>
    <row r="19" spans="1:25" x14ac:dyDescent="0.2">
      <c r="U19" s="211" t="s">
        <v>45</v>
      </c>
      <c r="V19" s="44">
        <v>6.9800000000000001E-2</v>
      </c>
      <c r="W19" s="66">
        <v>0.1</v>
      </c>
      <c r="X19" s="67">
        <v>0.1</v>
      </c>
    </row>
    <row r="20" spans="1:25" x14ac:dyDescent="0.2">
      <c r="U20" s="211" t="s">
        <v>139</v>
      </c>
      <c r="V20" s="44">
        <v>0.37290000000000001</v>
      </c>
      <c r="W20" s="66">
        <v>0.2</v>
      </c>
      <c r="X20" s="67">
        <v>0.36</v>
      </c>
    </row>
    <row r="25" spans="1:25" x14ac:dyDescent="0.2">
      <c r="S25" s="16"/>
      <c r="T25" s="16"/>
      <c r="U25" s="16"/>
      <c r="V25" s="16"/>
      <c r="W25" s="16"/>
      <c r="X25" s="16"/>
    </row>
    <row r="26" spans="1:25" x14ac:dyDescent="0.2">
      <c r="S26" s="212"/>
      <c r="T26" s="212"/>
      <c r="U26" s="310"/>
      <c r="V26" s="308"/>
      <c r="W26" s="308"/>
      <c r="X26" s="309"/>
      <c r="Y26" s="213"/>
    </row>
    <row r="27" spans="1:25" x14ac:dyDescent="0.2">
      <c r="S27" s="212"/>
      <c r="T27" s="212"/>
      <c r="U27" s="310"/>
      <c r="V27" s="308"/>
      <c r="W27" s="308"/>
      <c r="X27" s="309"/>
      <c r="Y27" s="213"/>
    </row>
    <row r="28" spans="1:25" ht="15" x14ac:dyDescent="0.2">
      <c r="S28" s="212"/>
      <c r="T28" s="212"/>
      <c r="U28" s="214"/>
      <c r="V28" s="215"/>
      <c r="W28" s="215"/>
      <c r="X28" s="215"/>
      <c r="Y28" s="213"/>
    </row>
    <row r="29" spans="1:25" ht="15" x14ac:dyDescent="0.2">
      <c r="S29" s="212"/>
      <c r="T29" s="212"/>
      <c r="U29" s="216"/>
      <c r="V29" s="215"/>
      <c r="W29" s="215"/>
      <c r="X29" s="215"/>
      <c r="Y29" s="213"/>
    </row>
    <row r="30" spans="1:25" ht="15" x14ac:dyDescent="0.2">
      <c r="S30" s="212"/>
      <c r="T30" s="212"/>
      <c r="U30" s="214"/>
      <c r="V30" s="215"/>
      <c r="W30" s="215"/>
      <c r="X30" s="215"/>
      <c r="Y30" s="213"/>
    </row>
    <row r="31" spans="1:25" ht="15" x14ac:dyDescent="0.2">
      <c r="S31" s="212"/>
      <c r="T31" s="212"/>
      <c r="U31" s="217"/>
      <c r="V31" s="215"/>
      <c r="W31" s="215"/>
      <c r="X31" s="215"/>
      <c r="Y31" s="213"/>
    </row>
    <row r="32" spans="1:25" ht="35.25" customHeight="1" x14ac:dyDescent="0.25">
      <c r="A32" s="313" t="s">
        <v>78</v>
      </c>
      <c r="B32" s="314"/>
      <c r="C32" s="314"/>
      <c r="D32" s="314"/>
      <c r="E32" s="314"/>
      <c r="F32" s="314"/>
      <c r="G32" s="314"/>
      <c r="H32" s="314"/>
      <c r="I32" s="314"/>
      <c r="J32" s="314"/>
      <c r="K32" s="314"/>
      <c r="L32" s="314"/>
      <c r="M32" s="314"/>
      <c r="N32" s="314"/>
      <c r="O32" s="314"/>
      <c r="P32" s="314"/>
      <c r="Q32" s="194"/>
      <c r="S32" s="212"/>
      <c r="T32" s="212"/>
      <c r="U32" s="218"/>
      <c r="V32" s="215"/>
      <c r="W32" s="215"/>
      <c r="X32" s="215"/>
      <c r="Y32" s="213"/>
    </row>
    <row r="34" spans="2:32" ht="27" customHeight="1" x14ac:dyDescent="0.2"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315" t="s">
        <v>82</v>
      </c>
      <c r="T34" s="315"/>
      <c r="U34" s="315"/>
      <c r="V34" s="315"/>
      <c r="W34" s="315"/>
      <c r="X34" s="315"/>
      <c r="Y34" s="315"/>
      <c r="Z34" s="315"/>
      <c r="AA34" s="315"/>
      <c r="AB34" s="315"/>
      <c r="AC34" s="315"/>
      <c r="AD34" s="315"/>
      <c r="AE34" s="315"/>
      <c r="AF34" s="315"/>
    </row>
    <row r="35" spans="2:32" ht="12.75" customHeight="1" x14ac:dyDescent="0.2"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</row>
    <row r="36" spans="2:32" ht="15" customHeight="1" x14ac:dyDescent="0.2">
      <c r="B36" s="1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16"/>
      <c r="T36" s="16"/>
      <c r="Z36" s="16"/>
      <c r="AA36" s="16"/>
      <c r="AB36" s="16"/>
      <c r="AC36" s="16"/>
      <c r="AD36" s="16"/>
    </row>
    <row r="37" spans="2:32" ht="24.75" customHeight="1" x14ac:dyDescent="0.2">
      <c r="B37" s="192"/>
      <c r="C37" s="316" t="s">
        <v>77</v>
      </c>
      <c r="D37" s="316"/>
      <c r="E37" s="316"/>
      <c r="F37" s="316"/>
      <c r="G37" s="316"/>
      <c r="H37" s="316"/>
      <c r="I37" s="316"/>
      <c r="J37" s="316"/>
      <c r="K37" s="316"/>
      <c r="L37" s="316"/>
      <c r="M37" s="316"/>
      <c r="N37" s="316"/>
      <c r="O37" s="316"/>
      <c r="P37" s="316"/>
      <c r="Q37" s="316"/>
      <c r="Z37" s="16"/>
      <c r="AA37" s="16"/>
      <c r="AB37" s="16"/>
      <c r="AC37" s="16"/>
      <c r="AD37" s="16"/>
    </row>
    <row r="38" spans="2:32" ht="24.75" customHeight="1" x14ac:dyDescent="0.2">
      <c r="B38" s="193"/>
      <c r="C38" s="51">
        <v>2005</v>
      </c>
      <c r="D38" s="51">
        <v>2006</v>
      </c>
      <c r="E38" s="51">
        <v>2007</v>
      </c>
      <c r="F38" s="51">
        <v>2008</v>
      </c>
      <c r="G38" s="51">
        <v>2009</v>
      </c>
      <c r="H38" s="51">
        <v>2010</v>
      </c>
      <c r="I38" s="51">
        <v>2011</v>
      </c>
      <c r="J38" s="51">
        <v>2012</v>
      </c>
      <c r="K38" s="51">
        <v>2013</v>
      </c>
      <c r="L38" s="51">
        <v>2014</v>
      </c>
      <c r="M38" s="51">
        <v>2015</v>
      </c>
      <c r="N38" s="57">
        <v>2016</v>
      </c>
      <c r="O38" s="57">
        <v>2017</v>
      </c>
      <c r="P38" s="57">
        <v>2018</v>
      </c>
      <c r="Q38" s="57">
        <v>2019</v>
      </c>
      <c r="R38" s="78" t="s">
        <v>63</v>
      </c>
      <c r="S38" s="79" t="s">
        <v>64</v>
      </c>
      <c r="T38" s="208"/>
      <c r="Z38" s="16"/>
      <c r="AA38" s="16"/>
      <c r="AB38" s="16"/>
      <c r="AC38" s="16"/>
      <c r="AD38" s="16"/>
    </row>
    <row r="39" spans="2:32" ht="24.75" customHeight="1" x14ac:dyDescent="0.2">
      <c r="B39" s="58" t="s">
        <v>43</v>
      </c>
      <c r="C39" s="53">
        <v>62.8</v>
      </c>
      <c r="D39" s="54">
        <f>(D47-C47)/C47</f>
        <v>-1.5923566878979988E-3</v>
      </c>
      <c r="E39" s="54">
        <f>(E47-C47)/C47</f>
        <v>1.9108280254777118E-2</v>
      </c>
      <c r="F39" s="54">
        <f>(F47-C47)/C47</f>
        <v>-1.433121019108278E-2</v>
      </c>
      <c r="G39" s="54">
        <f>(G47-C47)/C47</f>
        <v>-0.15923566878980894</v>
      </c>
      <c r="H39" s="54">
        <f>(H47-C47)/C47</f>
        <v>-0.11464968152866235</v>
      </c>
      <c r="I39" s="54">
        <f>(I47-C47)/C47</f>
        <v>-0.13057324840764326</v>
      </c>
      <c r="J39" s="54">
        <f>(J47-C47)/C47</f>
        <v>-0.12101910828025469</v>
      </c>
      <c r="K39" s="54">
        <f>(K47-C47)/C47</f>
        <v>-0.17834394904458592</v>
      </c>
      <c r="L39" s="54">
        <f>(L47-C47)/C47</f>
        <v>-0.16719745222929938</v>
      </c>
      <c r="M39" s="54">
        <f>(M47-C47)/C47</f>
        <v>-0.14012738853503182</v>
      </c>
      <c r="N39" s="54">
        <f>(N47-C47)/C47</f>
        <v>-0.14331210191082802</v>
      </c>
      <c r="O39" s="54">
        <f>(O47-C47)/C47</f>
        <v>-0.17038216560509548</v>
      </c>
      <c r="P39" s="44">
        <f>(P47-C47)/C47</f>
        <v>-0.1560509554140127</v>
      </c>
      <c r="Q39" s="44">
        <f>(Q47-C47)/C47</f>
        <v>-0.16401273885350315</v>
      </c>
      <c r="R39" s="66">
        <v>-0.48</v>
      </c>
      <c r="S39" s="67">
        <v>-0.51</v>
      </c>
      <c r="T39" s="209"/>
      <c r="Z39" s="16"/>
      <c r="AA39" s="16"/>
      <c r="AB39" s="16"/>
      <c r="AC39" s="16"/>
      <c r="AD39" s="16"/>
    </row>
    <row r="40" spans="2:32" ht="24.75" customHeight="1" x14ac:dyDescent="0.2">
      <c r="B40" s="62" t="s">
        <v>47</v>
      </c>
      <c r="C40" s="53">
        <v>63.1</v>
      </c>
      <c r="D40" s="54">
        <f>(D48-C48)/C48</f>
        <v>1.9017432646592641E-2</v>
      </c>
      <c r="E40" s="54">
        <f>(E48-C48)/C48</f>
        <v>1.5847860538827144E-2</v>
      </c>
      <c r="F40" s="54">
        <f>(F48-C48)/C48</f>
        <v>1.9017432646592641E-2</v>
      </c>
      <c r="G40" s="54">
        <f>(G48-C48)/C48</f>
        <v>-6.1806656101426286E-2</v>
      </c>
      <c r="H40" s="54">
        <f>(H48-C48)/C48</f>
        <v>-7.7654516640253538E-2</v>
      </c>
      <c r="I40" s="54">
        <f>(I48-C48)/C48</f>
        <v>-9.984152139461179E-2</v>
      </c>
      <c r="J40" s="54">
        <f>(J48-C48)/C48</f>
        <v>-0.10776545166402542</v>
      </c>
      <c r="K40" s="54">
        <f>(K48-C48)/C48</f>
        <v>-0.12995245641838357</v>
      </c>
      <c r="L40" s="54">
        <f>(L48-C48)/C48</f>
        <v>-0.15213946117274169</v>
      </c>
      <c r="M40" s="54">
        <f>(M48-C48)/C48</f>
        <v>-0.17274167987321709</v>
      </c>
      <c r="N40" s="54">
        <f>(N48-C48)/C48</f>
        <v>-0.18066561014263072</v>
      </c>
      <c r="O40" s="54">
        <f>(O48-C48)/C48</f>
        <v>-0.18383518225039622</v>
      </c>
      <c r="P40" s="44">
        <f t="shared" ref="P40:P43" si="0">(P48-C48)/C48</f>
        <v>-0.17749603803486533</v>
      </c>
      <c r="Q40" s="44">
        <f>(Q48-C48)/C48</f>
        <v>-0.17749603803486533</v>
      </c>
      <c r="R40" s="66">
        <v>-0.32</v>
      </c>
      <c r="S40" s="67">
        <v>-0.47</v>
      </c>
      <c r="T40" s="209"/>
      <c r="Z40" s="16"/>
      <c r="AA40" s="16"/>
      <c r="AB40" s="16"/>
      <c r="AC40" s="16"/>
      <c r="AD40" s="16"/>
    </row>
    <row r="41" spans="2:32" ht="24.75" customHeight="1" x14ac:dyDescent="0.2">
      <c r="B41" s="58" t="s">
        <v>44</v>
      </c>
      <c r="C41" s="55">
        <v>27.5</v>
      </c>
      <c r="D41" s="54">
        <f>(D49-C49)/C49</f>
        <v>-6.9090909090909036E-2</v>
      </c>
      <c r="E41" s="54">
        <f>(E49-C49)/C49</f>
        <v>-0.18181818181818182</v>
      </c>
      <c r="F41" s="54">
        <f>(F49-C49)/C49</f>
        <v>-0.28363636363636369</v>
      </c>
      <c r="G41" s="54">
        <f>(G49-C49)/C49</f>
        <v>-0.29454545454545461</v>
      </c>
      <c r="H41" s="54">
        <f>(H49-C49)/C49</f>
        <v>-0.34909090909090912</v>
      </c>
      <c r="I41" s="54">
        <f>(I49-C49)/C49</f>
        <v>-0.3127272727272728</v>
      </c>
      <c r="J41" s="54">
        <f>(J49-C49)/C49</f>
        <v>-0.39272727272727276</v>
      </c>
      <c r="K41" s="54">
        <f>(K49-C49)/C49</f>
        <v>-0.48</v>
      </c>
      <c r="L41" s="54">
        <f>(L49-C49)/C49</f>
        <v>-0.53090909090909089</v>
      </c>
      <c r="M41" s="54">
        <f>(M49-C49)/C49</f>
        <v>-0.45818181818181819</v>
      </c>
      <c r="N41" s="54">
        <f>(N49-C49)/C49</f>
        <v>-0.47272727272727272</v>
      </c>
      <c r="O41" s="54">
        <f>(O49-C49)/C49</f>
        <v>-0.52727272727272723</v>
      </c>
      <c r="P41" s="44">
        <f t="shared" si="0"/>
        <v>-0.52727272727272723</v>
      </c>
      <c r="Q41" s="44">
        <f>(Q49-C49)/C49</f>
        <v>-0.57454545454545458</v>
      </c>
      <c r="R41" s="66">
        <v>-0.55000000000000004</v>
      </c>
      <c r="S41" s="67">
        <v>-0.6</v>
      </c>
      <c r="T41" s="209"/>
      <c r="Z41" s="16"/>
      <c r="AA41" s="16"/>
      <c r="AB41" s="16"/>
      <c r="AC41" s="16"/>
      <c r="AD41" s="16"/>
    </row>
    <row r="42" spans="2:32" ht="24.75" customHeight="1" x14ac:dyDescent="0.2">
      <c r="B42" s="59" t="s">
        <v>45</v>
      </c>
      <c r="C42" s="55">
        <v>37.4</v>
      </c>
      <c r="D42" s="54">
        <v>-1.6039018297167595E-2</v>
      </c>
      <c r="E42" s="54">
        <v>-5.8796263044519556E-3</v>
      </c>
      <c r="F42" s="54">
        <v>-6.1783017347064109E-2</v>
      </c>
      <c r="G42" s="54">
        <v>-2.5358624128933228E-2</v>
      </c>
      <c r="H42" s="54">
        <v>-1.5160199865064113E-2</v>
      </c>
      <c r="I42" s="54">
        <v>-3.0181913694696357E-2</v>
      </c>
      <c r="J42" s="54">
        <v>-3.67884136959915E-2</v>
      </c>
      <c r="K42" s="54">
        <v>-6.7479604260965859E-2</v>
      </c>
      <c r="L42" s="54">
        <v>6.504019792785358E-3</v>
      </c>
      <c r="M42" s="54">
        <v>2.4092752453416928E-2</v>
      </c>
      <c r="N42" s="54">
        <v>3.8944194174428031E-3</v>
      </c>
      <c r="O42" s="54">
        <v>1.9115781020901473E-2</v>
      </c>
      <c r="P42" s="44">
        <v>4.035981429771511E-3</v>
      </c>
      <c r="Q42" s="44">
        <f>(Q50-C50)/C50</f>
        <v>-6.9786096256684485E-2</v>
      </c>
      <c r="R42" s="66">
        <v>-0.1</v>
      </c>
      <c r="S42" s="67">
        <v>-0.1</v>
      </c>
      <c r="T42" s="209"/>
      <c r="Z42" s="16"/>
      <c r="AA42" s="16"/>
      <c r="AB42" s="16"/>
      <c r="AC42" s="16"/>
      <c r="AD42" s="16"/>
    </row>
    <row r="43" spans="2:32" ht="24.75" customHeight="1" x14ac:dyDescent="0.2">
      <c r="B43" s="60" t="s">
        <v>48</v>
      </c>
      <c r="C43" s="53">
        <v>8.5</v>
      </c>
      <c r="D43" s="54">
        <f>(D51-C51)/C51</f>
        <v>3.5294117647058906E-2</v>
      </c>
      <c r="E43" s="54">
        <f>(E51-C51)/C51</f>
        <v>3.5294117647058906E-2</v>
      </c>
      <c r="F43" s="54">
        <f>(F51-C51)/C51</f>
        <v>0.11764705882352941</v>
      </c>
      <c r="G43" s="54">
        <f>(G51-C51)/C51</f>
        <v>-2.3529411764705799E-2</v>
      </c>
      <c r="H43" s="54">
        <f>(H51-C51)/C51</f>
        <v>-5.8823529411764705E-2</v>
      </c>
      <c r="I43" s="54">
        <f>(I51-C51)/C51</f>
        <v>7.0588235294117604E-2</v>
      </c>
      <c r="J43" s="54">
        <f>(J51-C51)/C51</f>
        <v>-4.7058823529411806E-2</v>
      </c>
      <c r="K43" s="54">
        <f>(K51-C51)/C51</f>
        <v>-0.22352941176470592</v>
      </c>
      <c r="L43" s="54">
        <f>(L51-C51)/C51</f>
        <v>-0.27058823529411763</v>
      </c>
      <c r="M43" s="54">
        <f>(M51-C51)/C51</f>
        <v>-0.32941176470588235</v>
      </c>
      <c r="N43" s="54">
        <f>(N51-C51)/C51</f>
        <v>-0.34117647058823536</v>
      </c>
      <c r="O43" s="54">
        <f>(O51-C51)/C51</f>
        <v>-0.34117647058823536</v>
      </c>
      <c r="P43" s="44">
        <f t="shared" si="0"/>
        <v>-0.32941176470588235</v>
      </c>
      <c r="Q43" s="44">
        <f>(Q51-C51)/C51</f>
        <v>-0.37294117647058822</v>
      </c>
      <c r="R43" s="66">
        <v>-0.2</v>
      </c>
      <c r="S43" s="67">
        <v>-0.36</v>
      </c>
      <c r="T43" s="209"/>
      <c r="U43" s="13"/>
      <c r="V43" s="219"/>
      <c r="W43" s="219"/>
      <c r="X43" s="219"/>
      <c r="Z43" s="16"/>
      <c r="AA43" s="16"/>
      <c r="AB43" s="16"/>
      <c r="AC43" s="16"/>
      <c r="AD43" s="16"/>
    </row>
    <row r="44" spans="2:32" ht="24.75" customHeight="1" x14ac:dyDescent="0.2">
      <c r="B44" s="52"/>
      <c r="C44" s="61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220"/>
      <c r="V44" s="221"/>
      <c r="W44" s="222"/>
      <c r="X44" s="209"/>
      <c r="Y44" s="16"/>
      <c r="Z44" s="16"/>
      <c r="AA44" s="16"/>
      <c r="AB44" s="16"/>
      <c r="AC44" s="16"/>
      <c r="AD44" s="16"/>
    </row>
    <row r="45" spans="2:32" ht="24.75" customHeight="1" x14ac:dyDescent="0.2">
      <c r="B45" s="311"/>
      <c r="C45" s="316" t="s">
        <v>71</v>
      </c>
      <c r="D45" s="316"/>
      <c r="E45" s="316"/>
      <c r="F45" s="316"/>
      <c r="G45" s="316"/>
      <c r="H45" s="316"/>
      <c r="I45" s="316"/>
      <c r="J45" s="316"/>
      <c r="K45" s="316"/>
      <c r="L45" s="316"/>
      <c r="M45" s="316"/>
      <c r="N45" s="316"/>
      <c r="O45" s="316"/>
      <c r="P45" s="316"/>
      <c r="Q45" s="316"/>
      <c r="R45" s="16"/>
      <c r="S45" s="16"/>
      <c r="T45" s="16"/>
      <c r="U45" s="220"/>
      <c r="V45" s="221"/>
      <c r="W45" s="222"/>
      <c r="X45" s="209"/>
      <c r="Y45" s="16"/>
      <c r="Z45" s="16"/>
      <c r="AA45" s="16"/>
      <c r="AB45" s="16"/>
      <c r="AC45" s="16"/>
      <c r="AD45" s="16"/>
    </row>
    <row r="46" spans="2:32" ht="24.75" customHeight="1" x14ac:dyDescent="0.2">
      <c r="B46" s="312"/>
      <c r="C46" s="51">
        <v>2005</v>
      </c>
      <c r="D46" s="51">
        <v>2006</v>
      </c>
      <c r="E46" s="51">
        <v>2007</v>
      </c>
      <c r="F46" s="51">
        <v>2008</v>
      </c>
      <c r="G46" s="51">
        <v>2009</v>
      </c>
      <c r="H46" s="51">
        <v>2010</v>
      </c>
      <c r="I46" s="51">
        <v>2011</v>
      </c>
      <c r="J46" s="51">
        <v>2012</v>
      </c>
      <c r="K46" s="51">
        <v>2013</v>
      </c>
      <c r="L46" s="51">
        <v>2014</v>
      </c>
      <c r="M46" s="51">
        <v>2015</v>
      </c>
      <c r="N46" s="57">
        <v>2016</v>
      </c>
      <c r="O46" s="57">
        <v>2017</v>
      </c>
      <c r="P46" s="57">
        <v>2018</v>
      </c>
      <c r="Q46" s="57">
        <v>2019</v>
      </c>
      <c r="R46" s="16"/>
      <c r="S46" s="16"/>
      <c r="T46" s="16"/>
      <c r="U46" s="220"/>
      <c r="V46" s="221"/>
      <c r="W46" s="222"/>
      <c r="X46" s="209"/>
      <c r="Y46" s="16"/>
      <c r="Z46" s="16"/>
      <c r="AA46" s="16"/>
      <c r="AB46" s="16"/>
      <c r="AC46" s="16"/>
      <c r="AD46" s="16"/>
    </row>
    <row r="47" spans="2:32" ht="24.75" customHeight="1" x14ac:dyDescent="0.2">
      <c r="B47" s="58" t="s">
        <v>76</v>
      </c>
      <c r="C47" s="53">
        <v>62.8</v>
      </c>
      <c r="D47" s="53">
        <v>62.7</v>
      </c>
      <c r="E47" s="53">
        <v>64</v>
      </c>
      <c r="F47" s="53">
        <v>61.9</v>
      </c>
      <c r="G47" s="53">
        <v>52.8</v>
      </c>
      <c r="H47" s="53">
        <v>55.6</v>
      </c>
      <c r="I47" s="53">
        <v>54.6</v>
      </c>
      <c r="J47" s="53">
        <v>55.2</v>
      </c>
      <c r="K47" s="53">
        <v>51.6</v>
      </c>
      <c r="L47" s="53">
        <v>52.3</v>
      </c>
      <c r="M47" s="53">
        <v>54</v>
      </c>
      <c r="N47" s="53">
        <v>53.8</v>
      </c>
      <c r="O47" s="53">
        <v>52.1</v>
      </c>
      <c r="P47" s="53">
        <v>53</v>
      </c>
      <c r="Q47" s="53">
        <v>52.5</v>
      </c>
      <c r="R47" s="16"/>
      <c r="S47" s="16"/>
      <c r="T47" s="16"/>
      <c r="U47" s="223"/>
      <c r="V47" s="221"/>
      <c r="W47" s="222"/>
      <c r="X47" s="209"/>
      <c r="Y47" s="16"/>
      <c r="Z47" s="16"/>
      <c r="AA47" s="16"/>
      <c r="AB47" s="16"/>
      <c r="AC47" s="16"/>
      <c r="AD47" s="16"/>
    </row>
    <row r="48" spans="2:32" ht="24.75" customHeight="1" x14ac:dyDescent="0.2">
      <c r="B48" s="62" t="s">
        <v>74</v>
      </c>
      <c r="C48" s="53">
        <v>63.1</v>
      </c>
      <c r="D48" s="53">
        <v>64.3</v>
      </c>
      <c r="E48" s="53">
        <v>64.099999999999994</v>
      </c>
      <c r="F48" s="53">
        <v>64.3</v>
      </c>
      <c r="G48" s="53">
        <v>59.2</v>
      </c>
      <c r="H48" s="53">
        <v>58.2</v>
      </c>
      <c r="I48" s="53">
        <v>56.8</v>
      </c>
      <c r="J48" s="53">
        <v>56.3</v>
      </c>
      <c r="K48" s="53">
        <v>54.9</v>
      </c>
      <c r="L48" s="53">
        <v>53.5</v>
      </c>
      <c r="M48" s="53">
        <v>52.2</v>
      </c>
      <c r="N48" s="53">
        <v>51.7</v>
      </c>
      <c r="O48" s="53">
        <v>51.5</v>
      </c>
      <c r="P48" s="53">
        <v>51.9</v>
      </c>
      <c r="Q48" s="53">
        <v>51.9</v>
      </c>
      <c r="R48" s="16"/>
      <c r="S48" s="16"/>
      <c r="T48" s="262"/>
      <c r="U48" s="223"/>
      <c r="V48" s="266"/>
      <c r="W48" s="267"/>
      <c r="X48" s="268"/>
      <c r="Y48" s="262"/>
      <c r="Z48" s="262"/>
      <c r="AA48" s="262"/>
      <c r="AB48" s="16"/>
      <c r="AC48" s="16"/>
      <c r="AD48" s="16"/>
    </row>
    <row r="49" spans="1:30" ht="24.75" customHeight="1" x14ac:dyDescent="0.2">
      <c r="B49" s="58" t="s">
        <v>44</v>
      </c>
      <c r="C49" s="55">
        <v>27.5</v>
      </c>
      <c r="D49" s="55">
        <v>25.6</v>
      </c>
      <c r="E49" s="55">
        <v>22.5</v>
      </c>
      <c r="F49" s="55">
        <v>19.7</v>
      </c>
      <c r="G49" s="55">
        <v>19.399999999999999</v>
      </c>
      <c r="H49" s="55">
        <v>17.899999999999999</v>
      </c>
      <c r="I49" s="55">
        <v>18.899999999999999</v>
      </c>
      <c r="J49" s="55">
        <v>16.7</v>
      </c>
      <c r="K49" s="55">
        <v>14.3</v>
      </c>
      <c r="L49" s="55">
        <v>12.9</v>
      </c>
      <c r="M49" s="55">
        <v>14.9</v>
      </c>
      <c r="N49" s="65">
        <v>14.5</v>
      </c>
      <c r="O49" s="53">
        <v>13</v>
      </c>
      <c r="P49" s="53">
        <v>13</v>
      </c>
      <c r="Q49" s="53">
        <v>11.7</v>
      </c>
      <c r="R49" s="16"/>
      <c r="S49" s="16"/>
      <c r="T49" s="269"/>
      <c r="U49" s="258"/>
      <c r="V49" s="259"/>
      <c r="W49" s="258"/>
      <c r="X49" s="260"/>
      <c r="Y49" s="261"/>
      <c r="Z49" s="262"/>
      <c r="AA49" s="262"/>
      <c r="AB49" s="16"/>
      <c r="AC49" s="16"/>
      <c r="AD49" s="16"/>
    </row>
    <row r="50" spans="1:30" ht="24.75" customHeight="1" x14ac:dyDescent="0.2">
      <c r="B50" s="59" t="s">
        <v>45</v>
      </c>
      <c r="C50" s="55">
        <v>37.4</v>
      </c>
      <c r="D50" s="55">
        <v>37.4</v>
      </c>
      <c r="E50" s="55">
        <v>38.5</v>
      </c>
      <c r="F50" s="55">
        <v>36.6</v>
      </c>
      <c r="G50" s="55">
        <v>37.799999999999997</v>
      </c>
      <c r="H50" s="55">
        <v>36.799999999999997</v>
      </c>
      <c r="I50" s="55">
        <v>36.1</v>
      </c>
      <c r="J50" s="55">
        <v>35.9</v>
      </c>
      <c r="K50" s="55">
        <v>34.5</v>
      </c>
      <c r="L50" s="55">
        <v>36.9</v>
      </c>
      <c r="M50" s="55">
        <v>37.299999999999997</v>
      </c>
      <c r="N50" s="65">
        <v>36.5</v>
      </c>
      <c r="O50" s="53">
        <v>36.5</v>
      </c>
      <c r="P50" s="53">
        <v>35.9</v>
      </c>
      <c r="Q50" s="53">
        <v>34.79</v>
      </c>
      <c r="R50" s="16"/>
      <c r="S50" s="16"/>
      <c r="T50" s="257"/>
      <c r="U50" s="264"/>
      <c r="V50" s="264"/>
      <c r="W50" s="264"/>
      <c r="X50" s="264"/>
      <c r="Y50" s="264"/>
      <c r="Z50" s="262"/>
      <c r="AA50" s="262"/>
      <c r="AB50" s="16"/>
      <c r="AC50" s="16"/>
      <c r="AD50" s="16"/>
    </row>
    <row r="51" spans="1:30" ht="24.75" customHeight="1" x14ac:dyDescent="0.2">
      <c r="B51" s="60" t="s">
        <v>48</v>
      </c>
      <c r="C51" s="53">
        <v>8.5</v>
      </c>
      <c r="D51" s="53">
        <v>8.8000000000000007</v>
      </c>
      <c r="E51" s="53">
        <v>8.8000000000000007</v>
      </c>
      <c r="F51" s="53">
        <v>9.5</v>
      </c>
      <c r="G51" s="53">
        <v>8.3000000000000007</v>
      </c>
      <c r="H51" s="53">
        <v>8</v>
      </c>
      <c r="I51" s="53">
        <v>9.1</v>
      </c>
      <c r="J51" s="53">
        <v>8.1</v>
      </c>
      <c r="K51" s="53">
        <v>6.6</v>
      </c>
      <c r="L51" s="53">
        <v>6.2</v>
      </c>
      <c r="M51" s="53">
        <v>5.7</v>
      </c>
      <c r="N51" s="53">
        <v>5.6</v>
      </c>
      <c r="O51" s="53">
        <v>5.6</v>
      </c>
      <c r="P51" s="53">
        <v>5.7</v>
      </c>
      <c r="Q51" s="53">
        <v>5.33</v>
      </c>
      <c r="R51" s="16"/>
      <c r="S51" s="16"/>
      <c r="T51" s="257"/>
      <c r="U51" s="264"/>
      <c r="V51" s="264"/>
      <c r="W51" s="264"/>
      <c r="X51" s="264"/>
      <c r="Y51" s="264"/>
      <c r="Z51" s="262"/>
      <c r="AA51" s="262"/>
      <c r="AB51" s="16"/>
      <c r="AC51" s="16"/>
      <c r="AD51" s="16"/>
    </row>
    <row r="52" spans="1:30" x14ac:dyDescent="0.2"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257"/>
      <c r="U52" s="264"/>
      <c r="V52" s="264"/>
      <c r="W52" s="264"/>
      <c r="X52" s="264"/>
      <c r="Y52" s="264"/>
      <c r="Z52" s="262"/>
      <c r="AA52" s="262"/>
      <c r="AB52" s="16"/>
      <c r="AC52" s="16"/>
      <c r="AD52" s="16"/>
    </row>
    <row r="53" spans="1:30" x14ac:dyDescent="0.2">
      <c r="B53" s="75" t="s">
        <v>75</v>
      </c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257"/>
      <c r="U53" s="264"/>
      <c r="V53" s="264"/>
      <c r="W53" s="264"/>
      <c r="X53" s="264"/>
      <c r="Y53" s="264"/>
      <c r="Z53" s="262"/>
      <c r="AA53" s="262"/>
      <c r="AB53" s="16"/>
      <c r="AC53" s="16"/>
      <c r="AD53" s="16"/>
    </row>
    <row r="54" spans="1:30" x14ac:dyDescent="0.2"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257"/>
      <c r="U54" s="264"/>
      <c r="V54" s="264"/>
      <c r="W54" s="264"/>
      <c r="X54" s="264"/>
      <c r="Y54" s="264"/>
      <c r="Z54" s="262"/>
      <c r="AA54" s="262"/>
      <c r="AB54" s="16"/>
      <c r="AC54" s="16"/>
      <c r="AD54" s="16"/>
    </row>
    <row r="55" spans="1:30" x14ac:dyDescent="0.2">
      <c r="A55" s="13"/>
      <c r="B55" s="56"/>
      <c r="C55" s="56"/>
      <c r="D55" s="56"/>
      <c r="E55" s="56"/>
      <c r="F55" s="56"/>
      <c r="G55" s="5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257"/>
      <c r="U55" s="264"/>
      <c r="V55" s="264"/>
      <c r="W55" s="264"/>
      <c r="X55" s="264"/>
      <c r="Y55" s="264"/>
      <c r="Z55" s="262"/>
      <c r="AA55" s="262"/>
      <c r="AB55" s="16"/>
      <c r="AC55" s="16"/>
      <c r="AD55" s="16"/>
    </row>
    <row r="56" spans="1:30" x14ac:dyDescent="0.2">
      <c r="A56" s="257"/>
      <c r="B56" s="258"/>
      <c r="C56" s="259"/>
      <c r="D56" s="258"/>
      <c r="E56" s="260"/>
      <c r="F56" s="261"/>
      <c r="G56" s="262"/>
      <c r="H56" s="263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257"/>
      <c r="U56" s="264"/>
      <c r="V56" s="264"/>
      <c r="W56" s="264"/>
      <c r="X56" s="264"/>
      <c r="Y56" s="264"/>
      <c r="Z56" s="262"/>
      <c r="AA56" s="262"/>
      <c r="AB56" s="16"/>
      <c r="AC56" s="16"/>
      <c r="AD56" s="16"/>
    </row>
    <row r="57" spans="1:30" x14ac:dyDescent="0.2">
      <c r="A57" s="257"/>
      <c r="B57" s="264"/>
      <c r="C57" s="264"/>
      <c r="D57" s="264"/>
      <c r="E57" s="265"/>
      <c r="F57" s="264"/>
      <c r="G57" s="262"/>
      <c r="H57" s="263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257"/>
      <c r="U57" s="264"/>
      <c r="V57" s="264"/>
      <c r="W57" s="264"/>
      <c r="X57" s="264"/>
      <c r="Y57" s="264"/>
      <c r="Z57" s="262"/>
      <c r="AA57" s="262"/>
      <c r="AB57" s="16"/>
      <c r="AC57" s="16"/>
      <c r="AD57" s="16"/>
    </row>
    <row r="58" spans="1:30" x14ac:dyDescent="0.2">
      <c r="A58" s="257"/>
      <c r="B58" s="264"/>
      <c r="C58" s="264"/>
      <c r="D58" s="264"/>
      <c r="E58" s="265"/>
      <c r="F58" s="264"/>
      <c r="G58" s="262"/>
      <c r="H58" s="263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257"/>
      <c r="U58" s="264"/>
      <c r="V58" s="264"/>
      <c r="W58" s="264"/>
      <c r="X58" s="264"/>
      <c r="Y58" s="264"/>
      <c r="Z58" s="262"/>
      <c r="AA58" s="262"/>
      <c r="AB58" s="16"/>
      <c r="AC58" s="16"/>
      <c r="AD58" s="16"/>
    </row>
    <row r="59" spans="1:30" x14ac:dyDescent="0.2">
      <c r="A59" s="13"/>
      <c r="B59" s="253"/>
      <c r="C59" s="253"/>
      <c r="D59" s="253"/>
      <c r="E59" s="254"/>
      <c r="F59" s="253"/>
      <c r="G59" s="5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257"/>
      <c r="U59" s="264"/>
      <c r="V59" s="264"/>
      <c r="W59" s="264"/>
      <c r="X59" s="264"/>
      <c r="Y59" s="264"/>
      <c r="Z59" s="262"/>
      <c r="AA59" s="262"/>
      <c r="AB59" s="16"/>
      <c r="AC59" s="16"/>
      <c r="AD59" s="16"/>
    </row>
    <row r="60" spans="1:30" x14ac:dyDescent="0.2">
      <c r="A60" s="13"/>
      <c r="B60" s="253"/>
      <c r="C60" s="253"/>
      <c r="D60" s="253"/>
      <c r="E60" s="254"/>
      <c r="F60" s="253"/>
      <c r="G60" s="255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257"/>
      <c r="U60" s="264"/>
      <c r="V60" s="264"/>
      <c r="W60" s="264"/>
      <c r="X60" s="264"/>
      <c r="Y60" s="264"/>
      <c r="Z60" s="262"/>
      <c r="AA60" s="262"/>
      <c r="AB60" s="16"/>
      <c r="AC60" s="16"/>
      <c r="AD60" s="16"/>
    </row>
    <row r="61" spans="1:30" x14ac:dyDescent="0.2">
      <c r="A61" s="13"/>
      <c r="B61" s="253"/>
      <c r="C61" s="253"/>
      <c r="D61" s="253"/>
      <c r="E61" s="254"/>
      <c r="F61" s="253"/>
      <c r="G61" s="256"/>
      <c r="T61" s="257"/>
      <c r="U61" s="264"/>
      <c r="V61" s="264"/>
      <c r="W61" s="264"/>
      <c r="X61" s="264"/>
      <c r="Y61" s="264"/>
      <c r="Z61" s="257"/>
      <c r="AA61" s="257"/>
    </row>
    <row r="62" spans="1:30" x14ac:dyDescent="0.2">
      <c r="A62" s="13"/>
      <c r="B62" s="253"/>
      <c r="C62" s="253"/>
      <c r="D62" s="253"/>
      <c r="E62" s="254"/>
      <c r="F62" s="253"/>
      <c r="G62" s="256"/>
      <c r="T62" s="257"/>
      <c r="U62" s="264"/>
      <c r="V62" s="264"/>
      <c r="W62" s="264"/>
      <c r="X62" s="264"/>
      <c r="Y62" s="264"/>
      <c r="Z62" s="257"/>
      <c r="AA62" s="257"/>
    </row>
    <row r="63" spans="1:30" x14ac:dyDescent="0.2">
      <c r="A63" s="13"/>
      <c r="B63" s="253"/>
      <c r="C63" s="253"/>
      <c r="D63" s="253"/>
      <c r="E63" s="254"/>
      <c r="F63" s="253"/>
      <c r="G63" s="256"/>
      <c r="T63" s="257"/>
      <c r="U63" s="264"/>
      <c r="V63" s="264"/>
      <c r="W63" s="264"/>
      <c r="X63" s="264"/>
      <c r="Y63" s="264"/>
      <c r="Z63" s="257"/>
      <c r="AA63" s="257"/>
    </row>
    <row r="64" spans="1:30" x14ac:dyDescent="0.2">
      <c r="A64" s="13"/>
      <c r="B64" s="253"/>
      <c r="C64" s="253"/>
      <c r="D64" s="253"/>
      <c r="E64" s="254"/>
      <c r="F64" s="253"/>
      <c r="G64" s="256"/>
      <c r="T64" s="257"/>
      <c r="U64" s="264"/>
      <c r="V64" s="264"/>
      <c r="W64" s="264"/>
      <c r="X64" s="264"/>
      <c r="Y64" s="264"/>
      <c r="Z64" s="257"/>
      <c r="AA64" s="257"/>
    </row>
    <row r="65" spans="1:27" x14ac:dyDescent="0.2">
      <c r="A65" s="13"/>
      <c r="B65" s="253"/>
      <c r="C65" s="253"/>
      <c r="D65" s="253"/>
      <c r="E65" s="254"/>
      <c r="F65" s="253"/>
      <c r="G65" s="13"/>
      <c r="T65" s="257"/>
      <c r="U65" s="264"/>
      <c r="V65" s="264"/>
      <c r="W65" s="264"/>
      <c r="X65" s="265"/>
      <c r="Y65" s="264"/>
      <c r="Z65" s="257"/>
      <c r="AA65" s="257"/>
    </row>
    <row r="66" spans="1:27" x14ac:dyDescent="0.2">
      <c r="A66" s="13"/>
      <c r="B66" s="253"/>
      <c r="C66" s="253"/>
      <c r="D66" s="253"/>
      <c r="E66" s="254"/>
      <c r="F66" s="253"/>
      <c r="G66" s="13"/>
      <c r="T66" s="257"/>
      <c r="U66" s="264"/>
      <c r="V66" s="264"/>
      <c r="W66" s="264"/>
      <c r="X66" s="265"/>
      <c r="Y66" s="264"/>
      <c r="Z66" s="257"/>
      <c r="AA66" s="257"/>
    </row>
    <row r="67" spans="1:27" x14ac:dyDescent="0.2">
      <c r="A67" s="13"/>
      <c r="B67" s="253"/>
      <c r="C67" s="253"/>
      <c r="D67" s="253"/>
      <c r="E67" s="254"/>
      <c r="F67" s="253"/>
      <c r="G67" s="13"/>
      <c r="T67" s="257"/>
      <c r="U67" s="264"/>
      <c r="V67" s="264"/>
      <c r="W67" s="264"/>
      <c r="X67" s="265"/>
      <c r="Y67" s="264"/>
      <c r="Z67" s="257"/>
      <c r="AA67" s="257"/>
    </row>
    <row r="68" spans="1:27" x14ac:dyDescent="0.2">
      <c r="A68" s="257"/>
      <c r="B68" s="253"/>
      <c r="C68" s="253"/>
      <c r="D68" s="253"/>
      <c r="E68" s="254"/>
      <c r="F68" s="253"/>
      <c r="G68" s="13"/>
      <c r="T68" s="257"/>
      <c r="U68" s="264"/>
      <c r="V68" s="264"/>
      <c r="W68" s="264"/>
      <c r="X68" s="265"/>
      <c r="Y68" s="264"/>
      <c r="Z68" s="257"/>
      <c r="AA68" s="257"/>
    </row>
    <row r="69" spans="1:27" x14ac:dyDescent="0.2">
      <c r="A69" s="257"/>
      <c r="B69" s="253"/>
      <c r="C69" s="253"/>
      <c r="D69" s="253"/>
      <c r="E69" s="254"/>
      <c r="F69" s="253"/>
      <c r="G69" s="13"/>
      <c r="T69" s="257"/>
      <c r="U69" s="264"/>
      <c r="V69" s="264"/>
      <c r="W69" s="264"/>
      <c r="X69" s="265"/>
      <c r="Y69" s="264"/>
      <c r="Z69" s="257"/>
      <c r="AA69" s="257"/>
    </row>
    <row r="70" spans="1:27" x14ac:dyDescent="0.2">
      <c r="A70" s="257"/>
      <c r="B70" s="253"/>
      <c r="C70" s="253"/>
      <c r="D70" s="253"/>
      <c r="E70" s="254"/>
      <c r="F70" s="253"/>
      <c r="G70" s="13"/>
      <c r="T70" s="257"/>
      <c r="U70" s="264"/>
      <c r="V70" s="264"/>
      <c r="W70" s="264"/>
      <c r="X70" s="265"/>
      <c r="Y70" s="264"/>
      <c r="Z70" s="257"/>
      <c r="AA70" s="257"/>
    </row>
    <row r="71" spans="1:27" x14ac:dyDescent="0.2">
      <c r="A71" s="257"/>
      <c r="B71" s="253"/>
      <c r="C71" s="253"/>
      <c r="D71" s="253"/>
      <c r="E71" s="254"/>
      <c r="F71" s="253"/>
      <c r="G71" s="13"/>
      <c r="T71" s="257"/>
      <c r="U71" s="264"/>
      <c r="V71" s="264"/>
      <c r="W71" s="264"/>
      <c r="X71" s="265"/>
      <c r="Y71" s="264"/>
      <c r="Z71" s="257"/>
      <c r="AA71" s="257"/>
    </row>
    <row r="72" spans="1:27" x14ac:dyDescent="0.2">
      <c r="A72" s="13"/>
      <c r="B72" s="13"/>
      <c r="C72" s="13"/>
      <c r="D72" s="13"/>
      <c r="E72" s="13"/>
      <c r="F72" s="13"/>
      <c r="G72" s="13"/>
      <c r="T72" s="257"/>
      <c r="U72" s="264"/>
      <c r="V72" s="264"/>
      <c r="W72" s="264"/>
      <c r="X72" s="265"/>
      <c r="Y72" s="264"/>
      <c r="Z72" s="257"/>
      <c r="AA72" s="257"/>
    </row>
    <row r="73" spans="1:27" x14ac:dyDescent="0.2">
      <c r="A73" s="13"/>
      <c r="B73" s="13"/>
      <c r="C73" s="13"/>
      <c r="D73" s="13"/>
      <c r="E73" s="13"/>
      <c r="F73" s="13"/>
      <c r="G73" s="13"/>
      <c r="T73" s="257"/>
      <c r="U73" s="264"/>
      <c r="V73" s="264"/>
      <c r="W73" s="264"/>
      <c r="X73" s="265"/>
      <c r="Y73" s="264"/>
      <c r="Z73" s="257"/>
      <c r="AA73" s="257"/>
    </row>
    <row r="74" spans="1:27" x14ac:dyDescent="0.2">
      <c r="A74" s="13"/>
      <c r="B74" s="13"/>
      <c r="C74" s="13"/>
      <c r="D74" s="13"/>
      <c r="E74" s="13"/>
      <c r="F74" s="13"/>
      <c r="G74" s="13"/>
      <c r="T74" s="257"/>
      <c r="U74" s="264"/>
      <c r="V74" s="264"/>
      <c r="W74" s="264"/>
      <c r="X74" s="265"/>
      <c r="Y74" s="264"/>
      <c r="Z74" s="257"/>
      <c r="AA74" s="257"/>
    </row>
    <row r="75" spans="1:27" x14ac:dyDescent="0.2">
      <c r="A75" s="13"/>
      <c r="B75" s="13"/>
      <c r="C75" s="13"/>
      <c r="D75" s="13"/>
      <c r="E75" s="13"/>
      <c r="F75" s="13"/>
      <c r="G75" s="13"/>
      <c r="T75" s="257"/>
      <c r="U75" s="264"/>
      <c r="V75" s="264"/>
      <c r="W75" s="264"/>
      <c r="X75" s="265"/>
      <c r="Y75" s="264"/>
      <c r="Z75" s="257"/>
      <c r="AA75" s="257"/>
    </row>
    <row r="76" spans="1:27" x14ac:dyDescent="0.2">
      <c r="T76" s="257"/>
      <c r="U76" s="264"/>
      <c r="V76" s="264"/>
      <c r="W76" s="264"/>
      <c r="X76" s="265"/>
      <c r="Y76" s="264"/>
      <c r="Z76" s="257"/>
      <c r="AA76" s="257"/>
    </row>
    <row r="77" spans="1:27" x14ac:dyDescent="0.2">
      <c r="T77" s="257"/>
      <c r="U77" s="264"/>
      <c r="V77" s="264"/>
      <c r="W77" s="264"/>
      <c r="X77" s="265"/>
      <c r="Y77" s="264"/>
      <c r="Z77" s="257"/>
      <c r="AA77" s="257"/>
    </row>
    <row r="78" spans="1:27" x14ac:dyDescent="0.2">
      <c r="T78" s="257"/>
      <c r="U78" s="264"/>
      <c r="V78" s="264"/>
      <c r="W78" s="264"/>
      <c r="X78" s="265"/>
      <c r="Y78" s="264"/>
      <c r="Z78" s="257"/>
      <c r="AA78" s="257"/>
    </row>
    <row r="79" spans="1:27" x14ac:dyDescent="0.2">
      <c r="T79" s="257"/>
      <c r="U79" s="264"/>
      <c r="V79" s="264"/>
      <c r="W79" s="264"/>
      <c r="X79" s="265"/>
      <c r="Y79" s="264"/>
      <c r="Z79" s="257"/>
      <c r="AA79" s="257"/>
    </row>
    <row r="80" spans="1:27" x14ac:dyDescent="0.2">
      <c r="T80" s="270"/>
      <c r="U80" s="271"/>
      <c r="V80" s="271"/>
      <c r="W80" s="271"/>
      <c r="X80" s="271"/>
      <c r="Y80" s="271"/>
      <c r="Z80" s="257"/>
      <c r="AA80" s="257"/>
    </row>
    <row r="81" spans="20:27" x14ac:dyDescent="0.2">
      <c r="T81" s="270"/>
      <c r="U81" s="271"/>
      <c r="V81" s="271"/>
      <c r="W81" s="271"/>
      <c r="X81" s="271"/>
      <c r="Y81" s="271"/>
      <c r="Z81" s="257"/>
      <c r="AA81" s="257"/>
    </row>
    <row r="82" spans="20:27" x14ac:dyDescent="0.2">
      <c r="T82" s="272"/>
      <c r="U82" s="273"/>
      <c r="V82" s="273"/>
      <c r="W82" s="273"/>
      <c r="X82" s="273"/>
      <c r="Y82" s="273"/>
      <c r="Z82" s="257"/>
      <c r="AA82" s="257"/>
    </row>
    <row r="83" spans="20:27" x14ac:dyDescent="0.2">
      <c r="T83" s="274"/>
      <c r="U83" s="275"/>
      <c r="V83" s="275"/>
      <c r="W83" s="275"/>
      <c r="X83" s="275"/>
      <c r="Y83" s="275"/>
      <c r="Z83" s="257"/>
      <c r="AA83" s="257"/>
    </row>
    <row r="84" spans="20:27" x14ac:dyDescent="0.2">
      <c r="T84" s="257"/>
      <c r="U84" s="257"/>
      <c r="V84" s="257"/>
      <c r="W84" s="257"/>
      <c r="X84" s="257"/>
      <c r="Y84" s="257"/>
      <c r="Z84" s="257"/>
      <c r="AA84" s="257"/>
    </row>
    <row r="85" spans="20:27" x14ac:dyDescent="0.2">
      <c r="T85" s="257"/>
      <c r="U85" s="257"/>
      <c r="V85" s="257"/>
      <c r="W85" s="257"/>
      <c r="X85" s="257"/>
      <c r="Y85" s="257"/>
      <c r="Z85" s="257"/>
      <c r="AA85" s="257"/>
    </row>
    <row r="86" spans="20:27" x14ac:dyDescent="0.2">
      <c r="T86" s="257"/>
      <c r="U86" s="257"/>
      <c r="V86" s="257"/>
      <c r="W86" s="257"/>
      <c r="X86" s="257"/>
      <c r="Y86" s="257"/>
      <c r="Z86" s="257"/>
      <c r="AA86" s="257"/>
    </row>
    <row r="87" spans="20:27" x14ac:dyDescent="0.2">
      <c r="T87" s="257"/>
      <c r="U87" s="257"/>
      <c r="V87" s="257"/>
      <c r="W87" s="257"/>
      <c r="X87" s="257"/>
      <c r="Y87" s="257"/>
      <c r="Z87" s="257"/>
      <c r="AA87" s="257"/>
    </row>
  </sheetData>
  <mergeCells count="9">
    <mergeCell ref="W26:W27"/>
    <mergeCell ref="X26:X27"/>
    <mergeCell ref="U26:U27"/>
    <mergeCell ref="B45:B46"/>
    <mergeCell ref="V26:V27"/>
    <mergeCell ref="A32:P32"/>
    <mergeCell ref="S34:AF34"/>
    <mergeCell ref="C37:Q37"/>
    <mergeCell ref="C45:Q45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E146"/>
  <sheetViews>
    <sheetView zoomScale="90" zoomScaleNormal="90" workbookViewId="0">
      <selection activeCell="U25" sqref="U25"/>
    </sheetView>
  </sheetViews>
  <sheetFormatPr defaultRowHeight="12.75" x14ac:dyDescent="0.2"/>
  <cols>
    <col min="1" max="1" width="13.85546875" customWidth="1"/>
    <col min="2" max="2" width="30.140625" customWidth="1"/>
    <col min="3" max="17" width="8.28515625" customWidth="1"/>
    <col min="18" max="18" width="9" customWidth="1"/>
    <col min="19" max="19" width="9.7109375" customWidth="1"/>
    <col min="20" max="27" width="9.28515625" customWidth="1"/>
    <col min="28" max="28" width="10.28515625" customWidth="1"/>
    <col min="29" max="29" width="10" bestFit="1" customWidth="1"/>
    <col min="30" max="30" width="10" customWidth="1"/>
  </cols>
  <sheetData>
    <row r="1" spans="1:31" ht="15.75" x14ac:dyDescent="0.25">
      <c r="A1" s="1" t="s">
        <v>36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31" x14ac:dyDescent="0.2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31" ht="28.15" customHeight="1" x14ac:dyDescent="0.2">
      <c r="A3" s="333" t="s">
        <v>3</v>
      </c>
      <c r="B3" s="334" t="s">
        <v>4</v>
      </c>
      <c r="C3" s="318" t="s">
        <v>5</v>
      </c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20"/>
      <c r="S3" s="318" t="s">
        <v>8</v>
      </c>
      <c r="T3" s="319"/>
      <c r="U3" s="319"/>
      <c r="V3" s="319"/>
      <c r="W3" s="319"/>
      <c r="X3" s="319"/>
      <c r="Y3" s="319"/>
      <c r="Z3" s="319"/>
      <c r="AA3" s="319"/>
      <c r="AB3" s="319"/>
      <c r="AC3" s="320"/>
      <c r="AD3" s="172"/>
      <c r="AE3" s="327" t="s">
        <v>23</v>
      </c>
    </row>
    <row r="4" spans="1:31" ht="15.75" customHeight="1" x14ac:dyDescent="0.2">
      <c r="A4" s="333"/>
      <c r="B4" s="333"/>
      <c r="C4" s="237">
        <v>2005</v>
      </c>
      <c r="D4" s="237">
        <v>2006</v>
      </c>
      <c r="E4" s="237">
        <v>2007</v>
      </c>
      <c r="F4" s="237">
        <v>2008</v>
      </c>
      <c r="G4" s="237">
        <v>2009</v>
      </c>
      <c r="H4" s="237">
        <v>2010</v>
      </c>
      <c r="I4" s="237">
        <v>2011</v>
      </c>
      <c r="J4" s="237">
        <v>2012</v>
      </c>
      <c r="K4" s="237">
        <v>2013</v>
      </c>
      <c r="L4" s="237">
        <v>2014</v>
      </c>
      <c r="M4" s="237">
        <v>2015</v>
      </c>
      <c r="N4" s="173">
        <v>2016</v>
      </c>
      <c r="O4" s="250">
        <v>2017</v>
      </c>
      <c r="P4" s="252">
        <v>2018</v>
      </c>
      <c r="Q4" s="173">
        <v>2019</v>
      </c>
      <c r="S4" s="175" t="s">
        <v>135</v>
      </c>
      <c r="T4" s="174" t="s">
        <v>80</v>
      </c>
      <c r="U4" s="29" t="s">
        <v>68</v>
      </c>
      <c r="V4" s="29" t="s">
        <v>66</v>
      </c>
      <c r="W4" s="29" t="s">
        <v>83</v>
      </c>
      <c r="X4" s="29" t="s">
        <v>31</v>
      </c>
      <c r="Y4" s="29" t="s">
        <v>10</v>
      </c>
      <c r="Z4" s="29" t="s">
        <v>7</v>
      </c>
      <c r="AA4" s="31" t="s">
        <v>65</v>
      </c>
      <c r="AB4" s="31" t="s">
        <v>69</v>
      </c>
      <c r="AC4" s="87" t="s">
        <v>81</v>
      </c>
      <c r="AD4" s="87" t="s">
        <v>134</v>
      </c>
      <c r="AE4" s="328"/>
    </row>
    <row r="5" spans="1:31" ht="15.75" customHeight="1" x14ac:dyDescent="0.2">
      <c r="A5" s="321" t="s">
        <v>6</v>
      </c>
      <c r="B5" s="232" t="s">
        <v>19</v>
      </c>
      <c r="C5" s="276">
        <v>7.1072937316666671</v>
      </c>
      <c r="D5" s="276">
        <v>6.7478510139222223</v>
      </c>
      <c r="E5" s="276">
        <v>6.4566460999999995</v>
      </c>
      <c r="F5" s="276">
        <v>4.944168294487751</v>
      </c>
      <c r="G5" s="276">
        <v>5.3769688917667828</v>
      </c>
      <c r="H5" s="276">
        <v>5.99015727098499</v>
      </c>
      <c r="I5" s="276">
        <v>4.872739634988644</v>
      </c>
      <c r="J5" s="276">
        <v>5.7653051874247545</v>
      </c>
      <c r="K5" s="276">
        <v>5.0617965645527256</v>
      </c>
      <c r="L5" s="276">
        <v>3.4526251167099171</v>
      </c>
      <c r="M5" s="277">
        <v>3.7767939347415975</v>
      </c>
      <c r="N5" s="278">
        <v>3.7508255391897989</v>
      </c>
      <c r="O5" s="276">
        <v>3.6756988613763828</v>
      </c>
      <c r="P5" s="279">
        <v>3.4332467249305898</v>
      </c>
      <c r="Q5" s="280">
        <v>3.34</v>
      </c>
      <c r="S5" s="71">
        <f t="shared" ref="S5:S19" si="0">(Q5-P5)/P5</f>
        <v>-2.7159925400489567E-2</v>
      </c>
      <c r="T5" s="71">
        <f>(P5-O5)/O5</f>
        <v>-6.5960826931019498E-2</v>
      </c>
      <c r="U5" s="72">
        <f>(O5-N5)/N5</f>
        <v>-2.0029371408632327E-2</v>
      </c>
      <c r="V5" s="14">
        <f>(N5-M5)/M5</f>
        <v>-6.8757777100103713E-3</v>
      </c>
      <c r="W5" s="14">
        <f>(M5-L5)/L5</f>
        <v>9.3890534614597274E-2</v>
      </c>
      <c r="X5" s="14">
        <f t="shared" ref="X5:X19" si="1">(K5-C5)/C5</f>
        <v>-0.28780253699100605</v>
      </c>
      <c r="Y5" s="14">
        <f t="shared" ref="Y5:Y19" si="2">(L5-C5)/C5</f>
        <v>-0.51421381371552333</v>
      </c>
      <c r="Z5" s="14">
        <f t="shared" ref="Z5:Z19" si="3">(M5-C5)/C5</f>
        <v>-0.46860308897688746</v>
      </c>
      <c r="AA5" s="68">
        <f t="shared" ref="AA5:AA19" si="4">(N5-C5)/C5</f>
        <v>-0.47225685601286854</v>
      </c>
      <c r="AB5" s="68">
        <f t="shared" ref="AB5:AB19" si="5">(O5-C5)/C5</f>
        <v>-0.48282721945214613</v>
      </c>
      <c r="AC5" s="77">
        <f>(P5-C5)/C5</f>
        <v>-0.51694036372329721</v>
      </c>
      <c r="AD5" s="77">
        <f t="shared" ref="AD5:AD19" si="6">(Q5-C5)/C5</f>
        <v>-0.53006022740856007</v>
      </c>
      <c r="AE5" s="329" t="s">
        <v>2</v>
      </c>
    </row>
    <row r="6" spans="1:31" ht="15.75" customHeight="1" x14ac:dyDescent="0.2">
      <c r="A6" s="322"/>
      <c r="B6" s="233" t="s">
        <v>20</v>
      </c>
      <c r="C6" s="281">
        <v>3.3211719999999998</v>
      </c>
      <c r="D6" s="281">
        <v>2.853037</v>
      </c>
      <c r="E6" s="281">
        <v>1.300108</v>
      </c>
      <c r="F6" s="281">
        <v>2.7528069999999998</v>
      </c>
      <c r="G6" s="282">
        <v>2.3748149999999999</v>
      </c>
      <c r="H6" s="281">
        <v>2.2322980000000001</v>
      </c>
      <c r="I6" s="281">
        <v>1.680294</v>
      </c>
      <c r="J6" s="281">
        <v>1.304956</v>
      </c>
      <c r="K6" s="281">
        <v>1.19658</v>
      </c>
      <c r="L6" s="281">
        <v>1.354814</v>
      </c>
      <c r="M6" s="283">
        <v>1.4546798999999999</v>
      </c>
      <c r="N6" s="278">
        <v>1.2023835</v>
      </c>
      <c r="O6" s="281">
        <v>1.4305057999999999</v>
      </c>
      <c r="P6" s="284">
        <v>1.3878486999999999</v>
      </c>
      <c r="Q6" s="280">
        <v>1.45</v>
      </c>
      <c r="S6" s="71">
        <f t="shared" si="0"/>
        <v>4.4782475207852286E-2</v>
      </c>
      <c r="T6" s="71">
        <f t="shared" ref="T6:T19" si="7">(P6-O6)/O6</f>
        <v>-2.9819592482603009E-2</v>
      </c>
      <c r="U6" s="72">
        <f t="shared" ref="U6:U19" si="8">(O6-N6)/N6</f>
        <v>0.18972507523597909</v>
      </c>
      <c r="V6" s="14">
        <f t="shared" ref="V6:V19" si="9">(N6-M6)/M6</f>
        <v>-0.17343774393253106</v>
      </c>
      <c r="W6" s="14">
        <f t="shared" ref="W6:W19" si="10">(M6-L6)/L6</f>
        <v>7.3711889602557951E-2</v>
      </c>
      <c r="X6" s="14">
        <f t="shared" si="1"/>
        <v>-0.63971152352241922</v>
      </c>
      <c r="Y6" s="14">
        <f t="shared" si="2"/>
        <v>-0.59206749906358358</v>
      </c>
      <c r="Z6" s="14">
        <f t="shared" si="3"/>
        <v>-0.5619980235892631</v>
      </c>
      <c r="AA6" s="68">
        <f t="shared" si="4"/>
        <v>-0.63796409821593103</v>
      </c>
      <c r="AB6" s="68">
        <f t="shared" si="5"/>
        <v>-0.56927680951182291</v>
      </c>
      <c r="AC6" s="77">
        <f t="shared" ref="AC6:AC18" si="11">(P6-C6)/C6</f>
        <v>-0.58212079952498696</v>
      </c>
      <c r="AD6" s="77">
        <f t="shared" si="6"/>
        <v>-0.5634071345898376</v>
      </c>
      <c r="AE6" s="330"/>
    </row>
    <row r="7" spans="1:31" ht="15.75" customHeight="1" x14ac:dyDescent="0.2">
      <c r="A7" s="322"/>
      <c r="B7" s="234" t="s">
        <v>33</v>
      </c>
      <c r="C7" s="281">
        <v>4.8754016599999996</v>
      </c>
      <c r="D7" s="281">
        <v>6.0776525899999996</v>
      </c>
      <c r="E7" s="281">
        <v>5.6798733559999999</v>
      </c>
      <c r="F7" s="281">
        <v>4.9563341300000001</v>
      </c>
      <c r="G7" s="282">
        <v>3.472884074</v>
      </c>
      <c r="H7" s="281">
        <v>3.6294162330000002</v>
      </c>
      <c r="I7" s="281">
        <v>3.9609971499999999</v>
      </c>
      <c r="J7" s="281">
        <v>4.2682020249999999</v>
      </c>
      <c r="K7" s="281">
        <v>3.9348768585</v>
      </c>
      <c r="L7" s="281">
        <v>2.7079825390000001</v>
      </c>
      <c r="M7" s="283">
        <v>3.9638867100000001</v>
      </c>
      <c r="N7" s="278">
        <v>4.5860734812319999</v>
      </c>
      <c r="O7" s="281">
        <v>2.5825894200000001</v>
      </c>
      <c r="P7" s="284">
        <v>2.8482000200000002</v>
      </c>
      <c r="Q7" s="280">
        <v>2.69</v>
      </c>
      <c r="S7" s="71">
        <f t="shared" si="0"/>
        <v>-5.5543858889517253E-2</v>
      </c>
      <c r="T7" s="71">
        <f t="shared" si="7"/>
        <v>0.10284662282864925</v>
      </c>
      <c r="U7" s="72">
        <f t="shared" si="8"/>
        <v>-0.43686261666565906</v>
      </c>
      <c r="V7" s="14">
        <f t="shared" si="9"/>
        <v>0.15696381273015739</v>
      </c>
      <c r="W7" s="14">
        <f t="shared" si="10"/>
        <v>0.46377853361779009</v>
      </c>
      <c r="X7" s="14">
        <f t="shared" si="1"/>
        <v>-0.19291227002207645</v>
      </c>
      <c r="Y7" s="14">
        <f t="shared" si="2"/>
        <v>-0.44456216577651159</v>
      </c>
      <c r="Z7" s="14">
        <f t="shared" si="3"/>
        <v>-0.18696202150450095</v>
      </c>
      <c r="AA7" s="68">
        <f t="shared" si="4"/>
        <v>-5.9344480505427691E-2</v>
      </c>
      <c r="AB7" s="68">
        <f t="shared" si="5"/>
        <v>-0.47028171213282144</v>
      </c>
      <c r="AC7" s="77">
        <f t="shared" si="11"/>
        <v>-0.41580197517510786</v>
      </c>
      <c r="AD7" s="77">
        <f t="shared" si="6"/>
        <v>-0.44825058782951638</v>
      </c>
      <c r="AE7" s="330"/>
    </row>
    <row r="8" spans="1:31" ht="15.75" customHeight="1" x14ac:dyDescent="0.2">
      <c r="A8" s="322"/>
      <c r="B8" s="235" t="s">
        <v>34</v>
      </c>
      <c r="C8" s="276">
        <v>2.0905768597899277</v>
      </c>
      <c r="D8" s="276">
        <v>2.1829284694644162</v>
      </c>
      <c r="E8" s="276">
        <v>2.1146625402705403</v>
      </c>
      <c r="F8" s="276">
        <v>2.1743257696539899</v>
      </c>
      <c r="G8" s="276">
        <v>2.1834628824319289</v>
      </c>
      <c r="H8" s="276">
        <v>2.2967758658000008</v>
      </c>
      <c r="I8" s="276">
        <v>2.2541086874</v>
      </c>
      <c r="J8" s="276">
        <v>2.2491118538000001</v>
      </c>
      <c r="K8" s="276">
        <v>1.7364261518000002</v>
      </c>
      <c r="L8" s="276">
        <v>1.6118951447000001</v>
      </c>
      <c r="M8" s="277">
        <v>1.5348815242000002</v>
      </c>
      <c r="N8" s="278">
        <v>1.6020366134000001</v>
      </c>
      <c r="O8" s="276">
        <v>1.6452005744000002</v>
      </c>
      <c r="P8" s="279">
        <v>1.6711326407</v>
      </c>
      <c r="Q8" s="280">
        <v>1.59</v>
      </c>
      <c r="R8" t="s">
        <v>133</v>
      </c>
      <c r="S8" s="71">
        <f t="shared" si="0"/>
        <v>-4.8549491957751052E-2</v>
      </c>
      <c r="T8" s="71">
        <f t="shared" si="7"/>
        <v>1.5762252155459601E-2</v>
      </c>
      <c r="U8" s="72">
        <f t="shared" si="8"/>
        <v>2.6943180098982424E-2</v>
      </c>
      <c r="V8" s="14">
        <f t="shared" si="9"/>
        <v>4.3752620734034825E-2</v>
      </c>
      <c r="W8" s="14">
        <f t="shared" si="10"/>
        <v>-4.777830664309949E-2</v>
      </c>
      <c r="X8" s="14">
        <f t="shared" si="1"/>
        <v>-0.16940334259009951</v>
      </c>
      <c r="Y8" s="14">
        <f t="shared" si="2"/>
        <v>-0.22897111524425279</v>
      </c>
      <c r="Z8" s="14">
        <f t="shared" si="3"/>
        <v>-0.26580956973079989</v>
      </c>
      <c r="AA8" s="68">
        <f t="shared" si="4"/>
        <v>-0.23368681428867374</v>
      </c>
      <c r="AB8" s="68">
        <f t="shared" si="5"/>
        <v>-0.21303990011382851</v>
      </c>
      <c r="AC8" s="77">
        <f t="shared" si="11"/>
        <v>-0.20063563658313699</v>
      </c>
      <c r="AD8" s="77">
        <f t="shared" si="6"/>
        <v>-0.23944437031615678</v>
      </c>
      <c r="AE8" s="330"/>
    </row>
    <row r="9" spans="1:31" ht="15.75" customHeight="1" x14ac:dyDescent="0.2">
      <c r="A9" s="322"/>
      <c r="B9" s="233" t="s">
        <v>35</v>
      </c>
      <c r="C9" s="281">
        <v>1.4072018850000001</v>
      </c>
      <c r="D9" s="281">
        <v>2.2405743400000002</v>
      </c>
      <c r="E9" s="281">
        <v>2.248713328</v>
      </c>
      <c r="F9" s="281">
        <v>2.2363832399999999</v>
      </c>
      <c r="G9" s="282">
        <v>3.5905031699999999</v>
      </c>
      <c r="H9" s="281">
        <v>2.3739489900000001</v>
      </c>
      <c r="I9" s="281">
        <v>2.4692698900000001</v>
      </c>
      <c r="J9" s="281">
        <v>2.38364522</v>
      </c>
      <c r="K9" s="281">
        <v>2.3691650040000001</v>
      </c>
      <c r="L9" s="281">
        <v>2.1898703199999998</v>
      </c>
      <c r="M9" s="283">
        <v>1.94938645</v>
      </c>
      <c r="N9" s="278">
        <v>1.8572010768514791</v>
      </c>
      <c r="O9" s="281">
        <v>1.8029124700000001</v>
      </c>
      <c r="P9" s="284">
        <v>1.6893832</v>
      </c>
      <c r="Q9" s="280">
        <v>1.66</v>
      </c>
      <c r="S9" s="71">
        <f t="shared" si="0"/>
        <v>-1.7392856753873281E-2</v>
      </c>
      <c r="T9" s="71">
        <f t="shared" si="7"/>
        <v>-6.2969928872919786E-2</v>
      </c>
      <c r="U9" s="72">
        <f t="shared" si="8"/>
        <v>-2.9231410388537285E-2</v>
      </c>
      <c r="V9" s="14">
        <f t="shared" si="9"/>
        <v>-4.7289429527183249E-2</v>
      </c>
      <c r="W9" s="14">
        <f t="shared" si="10"/>
        <v>-0.10981648904214558</v>
      </c>
      <c r="X9" s="14">
        <f t="shared" si="1"/>
        <v>0.68359993633749283</v>
      </c>
      <c r="Y9" s="14">
        <f t="shared" si="2"/>
        <v>0.55618773918853848</v>
      </c>
      <c r="Z9" s="14">
        <f t="shared" si="3"/>
        <v>0.38529266538041901</v>
      </c>
      <c r="AA9" s="68">
        <f t="shared" si="4"/>
        <v>0.31978296550638785</v>
      </c>
      <c r="AB9" s="68">
        <f t="shared" si="5"/>
        <v>0.28120384801786985</v>
      </c>
      <c r="AC9" s="77">
        <f t="shared" si="11"/>
        <v>0.20052653283647345</v>
      </c>
      <c r="AD9" s="77">
        <f t="shared" si="6"/>
        <v>0.17964594682162455</v>
      </c>
      <c r="AE9" s="330"/>
    </row>
    <row r="10" spans="1:31" ht="15.75" customHeight="1" x14ac:dyDescent="0.2">
      <c r="A10" s="323"/>
      <c r="B10" s="236" t="s">
        <v>25</v>
      </c>
      <c r="C10" s="285">
        <f t="shared" ref="C10:L10" si="12">SUM(C5:C9)</f>
        <v>18.801646136456593</v>
      </c>
      <c r="D10" s="285">
        <f t="shared" si="12"/>
        <v>20.102043413386639</v>
      </c>
      <c r="E10" s="285">
        <f t="shared" si="12"/>
        <v>17.800003324270541</v>
      </c>
      <c r="F10" s="285">
        <f t="shared" si="12"/>
        <v>17.06401843414174</v>
      </c>
      <c r="G10" s="285">
        <f t="shared" si="12"/>
        <v>16.998634018198711</v>
      </c>
      <c r="H10" s="285">
        <f t="shared" si="12"/>
        <v>16.522596359784991</v>
      </c>
      <c r="I10" s="285">
        <f t="shared" si="12"/>
        <v>15.237409362388645</v>
      </c>
      <c r="J10" s="285">
        <f t="shared" si="12"/>
        <v>15.971220286224755</v>
      </c>
      <c r="K10" s="285">
        <f t="shared" si="12"/>
        <v>14.298844578852727</v>
      </c>
      <c r="L10" s="285">
        <f t="shared" si="12"/>
        <v>11.317187120409915</v>
      </c>
      <c r="M10" s="286">
        <f>SUM(M5:M9)</f>
        <v>12.6796285189416</v>
      </c>
      <c r="N10" s="287">
        <f>SUM(N5:N9)</f>
        <v>12.998520210673279</v>
      </c>
      <c r="O10" s="285">
        <f>SUM(O5:O9)</f>
        <v>11.136907125776384</v>
      </c>
      <c r="P10" s="288">
        <f>SUM(P5:P9)</f>
        <v>11.02981128563059</v>
      </c>
      <c r="Q10" s="289">
        <f>SUM(Q5+Q6+Q7+Q8+Q9)</f>
        <v>10.73</v>
      </c>
      <c r="S10" s="93">
        <f t="shared" si="0"/>
        <v>-2.7181905280752844E-2</v>
      </c>
      <c r="T10" s="93">
        <f t="shared" si="7"/>
        <v>-9.6163000136654225E-3</v>
      </c>
      <c r="U10" s="46">
        <f t="shared" si="8"/>
        <v>-0.14321730894939078</v>
      </c>
      <c r="V10" s="41">
        <f t="shared" si="9"/>
        <v>2.5149923852682204E-2</v>
      </c>
      <c r="W10" s="41">
        <f t="shared" si="10"/>
        <v>0.12038692866309487</v>
      </c>
      <c r="X10" s="41">
        <f t="shared" si="1"/>
        <v>-0.23948975131878938</v>
      </c>
      <c r="Y10" s="41">
        <f t="shared" si="2"/>
        <v>-0.39807466653327933</v>
      </c>
      <c r="Z10" s="41">
        <f t="shared" si="3"/>
        <v>-0.32561072435271166</v>
      </c>
      <c r="AA10" s="42">
        <f t="shared" si="4"/>
        <v>-0.30864988542311683</v>
      </c>
      <c r="AB10" s="42">
        <f t="shared" si="5"/>
        <v>-0.40766318837467103</v>
      </c>
      <c r="AC10" s="40">
        <f t="shared" si="11"/>
        <v>-0.41335927686439822</v>
      </c>
      <c r="AD10" s="40">
        <f t="shared" si="6"/>
        <v>-0.42930528943450247</v>
      </c>
      <c r="AE10" s="330"/>
    </row>
    <row r="11" spans="1:31" ht="15.75" customHeight="1" x14ac:dyDescent="0.2">
      <c r="A11" s="324" t="s">
        <v>29</v>
      </c>
      <c r="B11" s="235" t="s">
        <v>9</v>
      </c>
      <c r="C11" s="281">
        <v>29.952593740000001</v>
      </c>
      <c r="D11" s="281">
        <v>29.24931462</v>
      </c>
      <c r="E11" s="281">
        <v>31.826034660000001</v>
      </c>
      <c r="F11" s="281">
        <v>31.046854199999999</v>
      </c>
      <c r="G11" s="282">
        <v>24.382855790000001</v>
      </c>
      <c r="H11" s="281">
        <v>25.50627145</v>
      </c>
      <c r="I11" s="281">
        <v>25.320029519999999</v>
      </c>
      <c r="J11" s="281">
        <v>25.169366920000002</v>
      </c>
      <c r="K11" s="281">
        <v>23.46443288</v>
      </c>
      <c r="L11" s="281">
        <v>26.415408509999999</v>
      </c>
      <c r="M11" s="283">
        <v>26.562117799999999</v>
      </c>
      <c r="N11" s="278">
        <v>26.299766521633099</v>
      </c>
      <c r="O11" s="281">
        <v>25.8187666</v>
      </c>
      <c r="P11" s="284">
        <v>26.121205799999998</v>
      </c>
      <c r="Q11" s="280">
        <v>26.48</v>
      </c>
      <c r="S11" s="71">
        <f t="shared" si="0"/>
        <v>1.3735744159253244E-2</v>
      </c>
      <c r="T11" s="71">
        <f t="shared" si="7"/>
        <v>1.1713929045704239E-2</v>
      </c>
      <c r="U11" s="72">
        <f t="shared" si="8"/>
        <v>-1.8289132766157779E-2</v>
      </c>
      <c r="V11" s="14">
        <f t="shared" si="9"/>
        <v>-9.8768961248601947E-3</v>
      </c>
      <c r="W11" s="14">
        <f t="shared" si="10"/>
        <v>5.5539284938357532E-3</v>
      </c>
      <c r="X11" s="14">
        <f t="shared" si="1"/>
        <v>-0.21661432449956505</v>
      </c>
      <c r="Y11" s="14">
        <f t="shared" si="2"/>
        <v>-0.11809278557657231</v>
      </c>
      <c r="Z11" s="14">
        <f t="shared" si="3"/>
        <v>-0.11319473596946672</v>
      </c>
      <c r="AA11" s="68">
        <f t="shared" si="4"/>
        <v>-0.12195361944527551</v>
      </c>
      <c r="AB11" s="68">
        <f t="shared" si="5"/>
        <v>-0.13801232627408516</v>
      </c>
      <c r="AC11" s="77">
        <f t="shared" si="11"/>
        <v>-0.12791506382578816</v>
      </c>
      <c r="AD11" s="77">
        <f t="shared" si="6"/>
        <v>-0.11593632825736047</v>
      </c>
      <c r="AE11" s="330"/>
    </row>
    <row r="12" spans="1:31" ht="15.75" customHeight="1" x14ac:dyDescent="0.2">
      <c r="A12" s="325"/>
      <c r="B12" s="235" t="s">
        <v>11</v>
      </c>
      <c r="C12" s="276">
        <v>4.530362488155447</v>
      </c>
      <c r="D12" s="276">
        <v>4.3287052376628941</v>
      </c>
      <c r="E12" s="276">
        <v>4.5013372702026793</v>
      </c>
      <c r="F12" s="276">
        <v>4.5325428328680166</v>
      </c>
      <c r="G12" s="276">
        <v>3.4594339471392948</v>
      </c>
      <c r="H12" s="276">
        <v>3.6671769336939533</v>
      </c>
      <c r="I12" s="276">
        <v>3.8266292629453376</v>
      </c>
      <c r="J12" s="276">
        <v>3.5846123100834988</v>
      </c>
      <c r="K12" s="276">
        <v>3.2924923366233703</v>
      </c>
      <c r="L12" s="276">
        <v>3.4514161859910173</v>
      </c>
      <c r="M12" s="277">
        <v>3.2167560282386178</v>
      </c>
      <c r="N12" s="278">
        <v>3.0310745534063304</v>
      </c>
      <c r="O12" s="276">
        <v>3.3510068014674217</v>
      </c>
      <c r="P12" s="279">
        <v>3.7834927705647021</v>
      </c>
      <c r="Q12" s="290">
        <v>2.9125980961225912</v>
      </c>
      <c r="S12" s="71">
        <f t="shared" si="0"/>
        <v>-0.23018272460241182</v>
      </c>
      <c r="T12" s="71">
        <f t="shared" si="7"/>
        <v>0.12906150142932948</v>
      </c>
      <c r="U12" s="72">
        <f t="shared" si="8"/>
        <v>0.10555076835756169</v>
      </c>
      <c r="V12" s="14">
        <f t="shared" si="9"/>
        <v>-5.772320723183974E-2</v>
      </c>
      <c r="W12" s="14">
        <f t="shared" si="10"/>
        <v>-6.7989528097151419E-2</v>
      </c>
      <c r="X12" s="14">
        <f t="shared" si="1"/>
        <v>-0.27323865469230474</v>
      </c>
      <c r="Y12" s="14">
        <f t="shared" si="2"/>
        <v>-0.23815893429837365</v>
      </c>
      <c r="Z12" s="14">
        <f t="shared" si="3"/>
        <v>-0.28995614884045817</v>
      </c>
      <c r="AA12" s="68">
        <f t="shared" si="4"/>
        <v>-0.33094215720463394</v>
      </c>
      <c r="AB12" s="68">
        <f t="shared" si="5"/>
        <v>-0.26032258782193035</v>
      </c>
      <c r="AC12" s="77">
        <f t="shared" si="11"/>
        <v>-0.16485871043286771</v>
      </c>
      <c r="AD12" s="77">
        <f t="shared" si="6"/>
        <v>-0.35709380789340195</v>
      </c>
      <c r="AE12" s="330"/>
    </row>
    <row r="13" spans="1:31" ht="15.75" customHeight="1" x14ac:dyDescent="0.2">
      <c r="A13" s="325"/>
      <c r="B13" s="235" t="s">
        <v>12</v>
      </c>
      <c r="C13" s="276">
        <v>0.51730855667644304</v>
      </c>
      <c r="D13" s="276">
        <v>0.53939347413465988</v>
      </c>
      <c r="E13" s="276">
        <v>0.67187837880037171</v>
      </c>
      <c r="F13" s="276">
        <v>0.75564591560889671</v>
      </c>
      <c r="G13" s="276">
        <v>0.47375260278306552</v>
      </c>
      <c r="H13" s="276">
        <v>0.60569676823997398</v>
      </c>
      <c r="I13" s="276">
        <v>0.66476089909655678</v>
      </c>
      <c r="J13" s="276">
        <v>0.76267620591178376</v>
      </c>
      <c r="K13" s="276">
        <v>0.82877914152966548</v>
      </c>
      <c r="L13" s="276">
        <v>0.90773661765903635</v>
      </c>
      <c r="M13" s="277">
        <v>0.99752390703915172</v>
      </c>
      <c r="N13" s="278">
        <v>1.1741073561896693</v>
      </c>
      <c r="O13" s="276">
        <v>1.1543574124398182</v>
      </c>
      <c r="P13" s="279">
        <v>1.5969464253086698</v>
      </c>
      <c r="Q13" s="291">
        <v>1.63</v>
      </c>
      <c r="S13" s="71">
        <f t="shared" si="0"/>
        <v>2.0697985960888596E-2</v>
      </c>
      <c r="T13" s="71">
        <f t="shared" si="7"/>
        <v>0.38340726026387933</v>
      </c>
      <c r="U13" s="72">
        <f t="shared" si="8"/>
        <v>-1.6821241810413032E-2</v>
      </c>
      <c r="V13" s="14">
        <f t="shared" si="9"/>
        <v>0.17702177151287754</v>
      </c>
      <c r="W13" s="14">
        <f t="shared" si="10"/>
        <v>9.8913371602952382E-2</v>
      </c>
      <c r="X13" s="14">
        <f t="shared" si="1"/>
        <v>0.6020982657900158</v>
      </c>
      <c r="Y13" s="14">
        <f t="shared" si="2"/>
        <v>0.75472956312762352</v>
      </c>
      <c r="Z13" s="14">
        <f t="shared" si="3"/>
        <v>0.92829578046795236</v>
      </c>
      <c r="AA13" s="68">
        <f t="shared" si="4"/>
        <v>1.2696461155271961</v>
      </c>
      <c r="AB13" s="68">
        <f t="shared" si="5"/>
        <v>1.2314678493938485</v>
      </c>
      <c r="AC13" s="77">
        <f t="shared" si="11"/>
        <v>2.0870288238968748</v>
      </c>
      <c r="AD13" s="77">
        <f t="shared" si="6"/>
        <v>2.1509241031547508</v>
      </c>
      <c r="AE13" s="330"/>
    </row>
    <row r="14" spans="1:31" ht="15.75" customHeight="1" x14ac:dyDescent="0.2">
      <c r="A14" s="325"/>
      <c r="B14" s="235" t="s">
        <v>13</v>
      </c>
      <c r="C14" s="276">
        <v>0.20606626224918337</v>
      </c>
      <c r="D14" s="276">
        <v>0.23384041063929067</v>
      </c>
      <c r="E14" s="276">
        <v>0.21860942603826408</v>
      </c>
      <c r="F14" s="276">
        <v>0.23204853009799345</v>
      </c>
      <c r="G14" s="276">
        <v>0.20158656089594026</v>
      </c>
      <c r="H14" s="276">
        <v>0.24279981334577694</v>
      </c>
      <c r="I14" s="276">
        <v>0.20069062062529164</v>
      </c>
      <c r="J14" s="276">
        <v>0.18366775548296779</v>
      </c>
      <c r="K14" s="276">
        <v>0.17560429304713016</v>
      </c>
      <c r="L14" s="276">
        <v>0.17829211385907606</v>
      </c>
      <c r="M14" s="277">
        <v>0.1675408306112926</v>
      </c>
      <c r="N14" s="292">
        <v>0.33150956602893139</v>
      </c>
      <c r="O14" s="276">
        <v>0.20785814279048059</v>
      </c>
      <c r="P14" s="279">
        <v>0.18097993467102191</v>
      </c>
      <c r="Q14" s="290">
        <v>0.19800279981334573</v>
      </c>
      <c r="S14" s="71">
        <f t="shared" si="0"/>
        <v>9.4059405940593921E-2</v>
      </c>
      <c r="T14" s="71">
        <f t="shared" si="7"/>
        <v>-0.12931034482758613</v>
      </c>
      <c r="U14" s="72">
        <f t="shared" si="8"/>
        <v>-0.37299503818137042</v>
      </c>
      <c r="V14" s="14">
        <f t="shared" si="9"/>
        <v>0.97867925579322601</v>
      </c>
      <c r="W14" s="14">
        <f t="shared" si="10"/>
        <v>-6.0301507537688329E-2</v>
      </c>
      <c r="X14" s="14">
        <f t="shared" si="1"/>
        <v>-0.14782608695652183</v>
      </c>
      <c r="Y14" s="14">
        <f t="shared" si="2"/>
        <v>-0.13478260869565209</v>
      </c>
      <c r="Z14" s="14">
        <f t="shared" si="3"/>
        <v>-0.18695652173913024</v>
      </c>
      <c r="AA14" s="68">
        <f t="shared" si="4"/>
        <v>0.60875226449275366</v>
      </c>
      <c r="AB14" s="68">
        <f t="shared" si="5"/>
        <v>8.6956521739129378E-3</v>
      </c>
      <c r="AC14" s="77">
        <f t="shared" si="11"/>
        <v>-0.12173913043478261</v>
      </c>
      <c r="AD14" s="77">
        <f t="shared" si="6"/>
        <v>-3.9130434782608831E-2</v>
      </c>
      <c r="AE14" s="330"/>
    </row>
    <row r="15" spans="1:31" ht="15.75" customHeight="1" x14ac:dyDescent="0.2">
      <c r="A15" s="325"/>
      <c r="B15" s="235" t="s">
        <v>14</v>
      </c>
      <c r="C15" s="276">
        <v>6.834011564250192E-2</v>
      </c>
      <c r="D15" s="276">
        <v>8.3021532939919998E-2</v>
      </c>
      <c r="E15" s="276">
        <v>8.8324766021559989E-2</v>
      </c>
      <c r="F15" s="276">
        <v>6.833532928413999E-2</v>
      </c>
      <c r="G15" s="276">
        <v>6.6799729550819989E-2</v>
      </c>
      <c r="H15" s="276">
        <v>5.7122294824700007E-2</v>
      </c>
      <c r="I15" s="276">
        <v>4.6396418333460004E-2</v>
      </c>
      <c r="J15" s="276">
        <v>8.9953429043360011E-2</v>
      </c>
      <c r="K15" s="276">
        <v>7.5260465163839996E-2</v>
      </c>
      <c r="L15" s="276">
        <v>5.9052259091979996E-2</v>
      </c>
      <c r="M15" s="277">
        <v>4.2760089191920009E-2</v>
      </c>
      <c r="N15" s="278">
        <v>0.11931600000000001</v>
      </c>
      <c r="O15" s="276">
        <v>6.0196146751900007E-2</v>
      </c>
      <c r="P15" s="279">
        <v>3.4155448148280011E-2</v>
      </c>
      <c r="Q15" s="290">
        <v>2.6831937166400002E-2</v>
      </c>
      <c r="S15" s="71">
        <f t="shared" si="0"/>
        <v>-0.2144170660588684</v>
      </c>
      <c r="T15" s="71">
        <f t="shared" si="7"/>
        <v>-0.43259743370198456</v>
      </c>
      <c r="U15" s="72">
        <f t="shared" si="8"/>
        <v>-0.49548973522494882</v>
      </c>
      <c r="V15" s="14">
        <f t="shared" si="9"/>
        <v>1.7903590066071724</v>
      </c>
      <c r="W15" s="14">
        <f t="shared" si="10"/>
        <v>-0.27589410042185258</v>
      </c>
      <c r="X15" s="14">
        <f t="shared" si="1"/>
        <v>0.10126335690649883</v>
      </c>
      <c r="Y15" s="14">
        <f t="shared" si="2"/>
        <v>-0.13590636280319143</v>
      </c>
      <c r="Z15" s="14">
        <f t="shared" si="3"/>
        <v>-0.37430469951785161</v>
      </c>
      <c r="AA15" s="68">
        <f t="shared" si="4"/>
        <v>0.74591451709214385</v>
      </c>
      <c r="AB15" s="68">
        <f t="shared" si="5"/>
        <v>-0.11916820470723692</v>
      </c>
      <c r="AC15" s="77">
        <f t="shared" si="11"/>
        <v>-0.50021377887399798</v>
      </c>
      <c r="AD15" s="77">
        <f t="shared" si="6"/>
        <v>-0.60737647406448414</v>
      </c>
      <c r="AE15" s="330"/>
    </row>
    <row r="16" spans="1:31" s="6" customFormat="1" ht="15.75" customHeight="1" x14ac:dyDescent="0.2">
      <c r="A16" s="326"/>
      <c r="B16" s="236" t="s">
        <v>25</v>
      </c>
      <c r="C16" s="285">
        <f t="shared" ref="C16:M16" si="13">SUM(C11:C15)</f>
        <v>35.274671162723564</v>
      </c>
      <c r="D16" s="285">
        <f t="shared" si="13"/>
        <v>34.434275275376763</v>
      </c>
      <c r="E16" s="285">
        <f t="shared" si="13"/>
        <v>37.306184501062873</v>
      </c>
      <c r="F16" s="285">
        <f t="shared" si="13"/>
        <v>36.635426807859041</v>
      </c>
      <c r="G16" s="285">
        <f t="shared" si="13"/>
        <v>28.584428630369121</v>
      </c>
      <c r="H16" s="285">
        <f t="shared" si="13"/>
        <v>30.079067260104402</v>
      </c>
      <c r="I16" s="285">
        <f t="shared" si="13"/>
        <v>30.058506721000647</v>
      </c>
      <c r="J16" s="285">
        <f t="shared" si="13"/>
        <v>29.790276620521613</v>
      </c>
      <c r="K16" s="285">
        <f t="shared" si="13"/>
        <v>27.836569116364007</v>
      </c>
      <c r="L16" s="285">
        <f t="shared" si="13"/>
        <v>31.011905686601111</v>
      </c>
      <c r="M16" s="286">
        <f t="shared" si="13"/>
        <v>30.986698655080982</v>
      </c>
      <c r="N16" s="287">
        <f>SUM(N11:N15)</f>
        <v>30.955773997258031</v>
      </c>
      <c r="O16" s="285">
        <f>SUM(O11:O15)</f>
        <v>30.592185103449619</v>
      </c>
      <c r="P16" s="288">
        <f>SUM(P11:P15)</f>
        <v>31.716780378692672</v>
      </c>
      <c r="Q16" s="293">
        <f>SUM(Q11+Q12+Q13+Q14+Q15)</f>
        <v>31.247432833102334</v>
      </c>
      <c r="S16" s="93">
        <f t="shared" si="0"/>
        <v>-1.4798082907105093E-2</v>
      </c>
      <c r="T16" s="93">
        <f t="shared" si="7"/>
        <v>3.6760867896168739E-2</v>
      </c>
      <c r="U16" s="46">
        <f t="shared" si="8"/>
        <v>-1.1745430556529383E-2</v>
      </c>
      <c r="V16" s="41">
        <f t="shared" si="9"/>
        <v>-9.9799782374943957E-4</v>
      </c>
      <c r="W16" s="41">
        <f t="shared" si="10"/>
        <v>-8.1281788274686927E-4</v>
      </c>
      <c r="X16" s="41">
        <f t="shared" si="1"/>
        <v>-0.21086240640053808</v>
      </c>
      <c r="Y16" s="41">
        <f t="shared" si="2"/>
        <v>-0.12084493875104134</v>
      </c>
      <c r="Z16" s="41">
        <f t="shared" si="3"/>
        <v>-0.12155953170653191</v>
      </c>
      <c r="AA16" s="42">
        <f t="shared" si="4"/>
        <v>-0.12243621338218223</v>
      </c>
      <c r="AB16" s="43">
        <f t="shared" si="5"/>
        <v>-0.13274357789682678</v>
      </c>
      <c r="AC16" s="40">
        <f t="shared" si="11"/>
        <v>-0.10086247913178809</v>
      </c>
      <c r="AD16" s="40">
        <f t="shared" si="6"/>
        <v>-0.11416799071048481</v>
      </c>
      <c r="AE16" s="330"/>
    </row>
    <row r="17" spans="1:31" ht="15.75" customHeight="1" x14ac:dyDescent="0.2">
      <c r="A17" s="335" t="s">
        <v>0</v>
      </c>
      <c r="B17" s="336"/>
      <c r="C17" s="281">
        <v>0.49141499999999999</v>
      </c>
      <c r="D17" s="281">
        <v>0.410659</v>
      </c>
      <c r="E17" s="281">
        <v>0.69752000000000003</v>
      </c>
      <c r="F17" s="281">
        <v>0.67604699999999995</v>
      </c>
      <c r="G17" s="282">
        <v>0.54765900000000001</v>
      </c>
      <c r="H17" s="281">
        <v>0.56637899999999997</v>
      </c>
      <c r="I17" s="281">
        <v>0.75795400000000002</v>
      </c>
      <c r="J17" s="281">
        <v>0.78887099999999999</v>
      </c>
      <c r="K17" s="281">
        <v>0.73598699999999995</v>
      </c>
      <c r="L17" s="281">
        <v>0.828704</v>
      </c>
      <c r="M17" s="283">
        <v>0.91424099999999997</v>
      </c>
      <c r="N17" s="278">
        <v>0.75222212048519999</v>
      </c>
      <c r="O17" s="281">
        <v>0.97802999999999995</v>
      </c>
      <c r="P17" s="284">
        <v>0.82968299999999995</v>
      </c>
      <c r="Q17" s="280">
        <v>0.86</v>
      </c>
      <c r="S17" s="71">
        <f t="shared" si="0"/>
        <v>3.6540461839039778E-2</v>
      </c>
      <c r="T17" s="71">
        <f t="shared" si="7"/>
        <v>-0.15167939633753566</v>
      </c>
      <c r="U17" s="72">
        <f t="shared" si="8"/>
        <v>0.30018776816766418</v>
      </c>
      <c r="V17" s="14">
        <f t="shared" si="9"/>
        <v>-0.17721681647924342</v>
      </c>
      <c r="W17" s="14">
        <f t="shared" si="10"/>
        <v>0.10321779549754795</v>
      </c>
      <c r="X17" s="14">
        <f t="shared" si="1"/>
        <v>0.49768932572265795</v>
      </c>
      <c r="Y17" s="14">
        <f t="shared" si="2"/>
        <v>0.68636285013684972</v>
      </c>
      <c r="Z17" s="14">
        <f t="shared" si="3"/>
        <v>0.86042550593693723</v>
      </c>
      <c r="AA17" s="68">
        <f t="shared" si="4"/>
        <v>0.53072682047800734</v>
      </c>
      <c r="AB17" s="68">
        <f t="shared" si="5"/>
        <v>0.9902322883916852</v>
      </c>
      <c r="AC17" s="77">
        <f t="shared" si="11"/>
        <v>0.68835505631696214</v>
      </c>
      <c r="AD17" s="77">
        <f t="shared" si="6"/>
        <v>0.75004832982306202</v>
      </c>
      <c r="AE17" s="330"/>
    </row>
    <row r="18" spans="1:31" ht="15.75" customHeight="1" x14ac:dyDescent="0.2">
      <c r="A18" s="337" t="s">
        <v>1</v>
      </c>
      <c r="B18" s="338"/>
      <c r="C18" s="281">
        <v>0.14566672899999999</v>
      </c>
      <c r="D18" s="281">
        <v>0.145263166</v>
      </c>
      <c r="E18" s="281">
        <v>0.14073279</v>
      </c>
      <c r="F18" s="281">
        <v>0.14245060000000001</v>
      </c>
      <c r="G18" s="282">
        <v>0.15816253</v>
      </c>
      <c r="H18" s="281">
        <v>0.16394887</v>
      </c>
      <c r="I18" s="281">
        <v>0.171906583</v>
      </c>
      <c r="J18" s="281">
        <v>0.17636248800000001</v>
      </c>
      <c r="K18" s="281">
        <v>0.17817463</v>
      </c>
      <c r="L18" s="281">
        <v>0.18449876000000001</v>
      </c>
      <c r="M18" s="283">
        <v>0.17402489199999999</v>
      </c>
      <c r="N18" s="278">
        <v>0.16909586961</v>
      </c>
      <c r="O18" s="281">
        <v>0.16637761000000001</v>
      </c>
      <c r="P18" s="284">
        <v>0.16349301999999999</v>
      </c>
      <c r="Q18" s="280">
        <v>0.16</v>
      </c>
      <c r="S18" s="71">
        <f t="shared" si="0"/>
        <v>-2.1364948791085917E-2</v>
      </c>
      <c r="T18" s="71">
        <f t="shared" si="7"/>
        <v>-1.7337609309329663E-2</v>
      </c>
      <c r="U18" s="72">
        <f t="shared" si="8"/>
        <v>-1.6075257286114357E-2</v>
      </c>
      <c r="V18" s="14">
        <f t="shared" si="9"/>
        <v>-2.8323662973455444E-2</v>
      </c>
      <c r="W18" s="14">
        <f t="shared" si="10"/>
        <v>-5.6769313788342123E-2</v>
      </c>
      <c r="X18" s="14">
        <f t="shared" si="1"/>
        <v>0.22316627292427227</v>
      </c>
      <c r="Y18" s="14">
        <f t="shared" si="2"/>
        <v>0.26658133443773574</v>
      </c>
      <c r="Z18" s="14">
        <f t="shared" si="3"/>
        <v>0.19467838122458281</v>
      </c>
      <c r="AA18" s="68">
        <f t="shared" si="4"/>
        <v>0.16084071339310441</v>
      </c>
      <c r="AB18" s="68">
        <f t="shared" si="5"/>
        <v>0.14217990025711372</v>
      </c>
      <c r="AC18" s="77">
        <f t="shared" si="11"/>
        <v>0.12237723138548676</v>
      </c>
      <c r="AD18" s="77">
        <f t="shared" si="6"/>
        <v>9.8397699312655046E-2</v>
      </c>
      <c r="AE18" s="330"/>
    </row>
    <row r="19" spans="1:31" ht="15.75" customHeight="1" x14ac:dyDescent="0.25">
      <c r="A19" s="332" t="s">
        <v>26</v>
      </c>
      <c r="B19" s="332"/>
      <c r="C19" s="15">
        <f>C10+C16+C17+C18</f>
        <v>54.713399028180163</v>
      </c>
      <c r="D19" s="15">
        <f t="shared" ref="D19:L19" si="14">D10+D16+D17+D18</f>
        <v>55.092240854763403</v>
      </c>
      <c r="E19" s="15">
        <f t="shared" si="14"/>
        <v>55.944440615333413</v>
      </c>
      <c r="F19" s="15">
        <f t="shared" si="14"/>
        <v>54.517942842000771</v>
      </c>
      <c r="G19" s="15">
        <f t="shared" si="14"/>
        <v>46.288884178567834</v>
      </c>
      <c r="H19" s="15">
        <f t="shared" si="14"/>
        <v>47.33199148988939</v>
      </c>
      <c r="I19" s="15">
        <f t="shared" si="14"/>
        <v>46.225776666389294</v>
      </c>
      <c r="J19" s="15">
        <f>J10+J16+J17+J18</f>
        <v>46.726730394746369</v>
      </c>
      <c r="K19" s="15">
        <f t="shared" si="14"/>
        <v>43.049575325216736</v>
      </c>
      <c r="L19" s="15">
        <f t="shared" si="14"/>
        <v>43.342295567011021</v>
      </c>
      <c r="M19" s="15">
        <f>M10+M16+M17+M18</f>
        <v>44.754593066022579</v>
      </c>
      <c r="N19" s="15">
        <f>N10+N16+N17+N18</f>
        <v>44.875612198026509</v>
      </c>
      <c r="O19" s="15">
        <f>O10+O16+O17+O18</f>
        <v>42.873499839226</v>
      </c>
      <c r="P19" s="168">
        <f>P10+P16+P17+P18</f>
        <v>43.739767684323262</v>
      </c>
      <c r="Q19" s="15">
        <f>SUM(Q10+Q16+Q17+Q18)</f>
        <v>42.99743283310233</v>
      </c>
      <c r="S19" s="47">
        <f t="shared" si="0"/>
        <v>-1.6971623090878723E-2</v>
      </c>
      <c r="T19" s="47">
        <f t="shared" si="7"/>
        <v>2.0205204808231979E-2</v>
      </c>
      <c r="U19" s="92">
        <f t="shared" si="8"/>
        <v>-4.4614708540701674E-2</v>
      </c>
      <c r="V19" s="30">
        <f t="shared" si="9"/>
        <v>2.7040606050288724E-3</v>
      </c>
      <c r="W19" s="30">
        <f t="shared" si="10"/>
        <v>3.2584741544850138E-2</v>
      </c>
      <c r="X19" s="30">
        <f t="shared" si="1"/>
        <v>-0.21318038926727928</v>
      </c>
      <c r="Y19" s="30">
        <f t="shared" si="2"/>
        <v>-0.20783032425590026</v>
      </c>
      <c r="Z19" s="30">
        <f t="shared" si="3"/>
        <v>-0.18201768011211103</v>
      </c>
      <c r="AA19" s="76">
        <f t="shared" si="4"/>
        <v>-0.17980580634529206</v>
      </c>
      <c r="AB19" s="76">
        <f t="shared" si="5"/>
        <v>-0.2163985312419727</v>
      </c>
      <c r="AC19" s="48">
        <f>(P19-C19)/C19</f>
        <v>-0.20056570307768537</v>
      </c>
      <c r="AD19" s="48">
        <f t="shared" si="6"/>
        <v>-0.2141334006509725</v>
      </c>
      <c r="AE19" s="331"/>
    </row>
    <row r="20" spans="1:31" ht="15.75" customHeight="1" x14ac:dyDescent="0.2">
      <c r="A20" s="7" t="s">
        <v>16</v>
      </c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21"/>
      <c r="O20" s="4"/>
      <c r="P20" s="4"/>
      <c r="Q20" s="4"/>
      <c r="R20" s="4"/>
      <c r="S20" s="4"/>
      <c r="T20" s="4"/>
      <c r="U20" s="4"/>
      <c r="V20" s="4"/>
      <c r="W20" s="5"/>
      <c r="X20" s="16"/>
      <c r="Y20" s="16"/>
      <c r="Z20" s="16"/>
    </row>
    <row r="21" spans="1:31" ht="15.75" customHeight="1" x14ac:dyDescent="0.2">
      <c r="A21" s="16"/>
      <c r="B21" s="16"/>
      <c r="C21" s="16"/>
      <c r="D21" s="16"/>
      <c r="E21" s="16"/>
      <c r="F21" s="16"/>
      <c r="G21" s="16"/>
      <c r="H21" s="16"/>
      <c r="I21" s="16"/>
      <c r="J21" s="22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pans="1:31" ht="15.75" customHeight="1" x14ac:dyDescent="0.25">
      <c r="A22" s="1" t="s">
        <v>37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20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1:31" ht="15.75" customHeight="1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spans="1:31" ht="15.75" customHeight="1" x14ac:dyDescent="0.25">
      <c r="A24" s="333" t="s">
        <v>3</v>
      </c>
      <c r="B24" s="333" t="s">
        <v>4</v>
      </c>
      <c r="C24" s="317" t="s">
        <v>15</v>
      </c>
      <c r="D24" s="317"/>
      <c r="E24" s="317"/>
      <c r="F24" s="317"/>
      <c r="G24" s="317"/>
      <c r="H24" s="317"/>
      <c r="I24" s="317"/>
      <c r="J24" s="317"/>
      <c r="K24" s="317"/>
      <c r="L24" s="317"/>
      <c r="M24" s="317"/>
      <c r="N24" s="317"/>
      <c r="O24" s="317"/>
      <c r="P24" s="317"/>
      <c r="Q24" s="317"/>
      <c r="R24" s="16"/>
      <c r="S24" s="16"/>
      <c r="T24" s="16"/>
      <c r="U24" s="16"/>
      <c r="V24" s="16"/>
      <c r="W24" s="16"/>
      <c r="X24" s="16"/>
      <c r="Y24" s="16"/>
      <c r="Z24" s="16"/>
    </row>
    <row r="25" spans="1:31" ht="15.75" customHeight="1" x14ac:dyDescent="0.2">
      <c r="A25" s="333"/>
      <c r="B25" s="333"/>
      <c r="C25" s="38">
        <v>2005</v>
      </c>
      <c r="D25" s="38">
        <v>2006</v>
      </c>
      <c r="E25" s="38">
        <v>2007</v>
      </c>
      <c r="F25" s="38">
        <v>2008</v>
      </c>
      <c r="G25" s="38">
        <v>2009</v>
      </c>
      <c r="H25" s="38">
        <v>2010</v>
      </c>
      <c r="I25" s="38">
        <v>2011</v>
      </c>
      <c r="J25" s="38">
        <v>2012</v>
      </c>
      <c r="K25" s="38">
        <v>2013</v>
      </c>
      <c r="L25" s="38">
        <v>2014</v>
      </c>
      <c r="M25" s="38">
        <v>2015</v>
      </c>
      <c r="N25" s="38">
        <v>2016</v>
      </c>
      <c r="O25" s="39">
        <v>2017</v>
      </c>
      <c r="P25" s="39">
        <v>2018</v>
      </c>
      <c r="Q25" s="171">
        <v>2019</v>
      </c>
      <c r="R25" s="16"/>
      <c r="S25" s="16"/>
      <c r="T25" s="16"/>
      <c r="U25" s="16"/>
      <c r="V25" s="16"/>
      <c r="W25" s="16"/>
      <c r="X25" s="16"/>
      <c r="Y25" s="16"/>
      <c r="Z25" s="16"/>
    </row>
    <row r="26" spans="1:31" ht="15.75" customHeight="1" x14ac:dyDescent="0.2">
      <c r="A26" s="321" t="s">
        <v>6</v>
      </c>
      <c r="B26" s="9" t="s">
        <v>19</v>
      </c>
      <c r="C26" s="14">
        <f>C5/C$19</f>
        <v>0.12990042398948842</v>
      </c>
      <c r="D26" s="14">
        <f t="shared" ref="D26:M26" si="15">D5/D$19</f>
        <v>0.1224827835867342</v>
      </c>
      <c r="E26" s="14">
        <f t="shared" si="15"/>
        <v>0.11541175546637504</v>
      </c>
      <c r="F26" s="14">
        <f t="shared" si="15"/>
        <v>9.0688827141121517E-2</v>
      </c>
      <c r="G26" s="14">
        <f t="shared" si="15"/>
        <v>0.11616112566084208</v>
      </c>
      <c r="H26" s="14">
        <f t="shared" si="15"/>
        <v>0.12655620611831958</v>
      </c>
      <c r="I26" s="14">
        <f t="shared" si="15"/>
        <v>0.10541174181139518</v>
      </c>
      <c r="J26" s="14">
        <f t="shared" si="15"/>
        <v>0.12338344965974692</v>
      </c>
      <c r="K26" s="14">
        <f t="shared" si="15"/>
        <v>0.11758063874761909</v>
      </c>
      <c r="L26" s="14">
        <f t="shared" si="15"/>
        <v>7.9659488994343955E-2</v>
      </c>
      <c r="M26" s="14">
        <f t="shared" si="15"/>
        <v>8.4388968282429033E-2</v>
      </c>
      <c r="N26" s="14">
        <f>N5/N$19</f>
        <v>8.3582715766376742E-2</v>
      </c>
      <c r="O26" s="14">
        <f>O5/O$19</f>
        <v>8.5733585435294857E-2</v>
      </c>
      <c r="P26" s="14">
        <f>P5/P$19</f>
        <v>7.8492568815382552E-2</v>
      </c>
      <c r="Q26" s="14">
        <f>Q5/Q19</f>
        <v>7.7679056165154164E-2</v>
      </c>
      <c r="R26" s="16"/>
      <c r="S26" s="16"/>
      <c r="T26" s="16"/>
      <c r="U26" s="16"/>
      <c r="V26" s="16"/>
      <c r="W26" s="16"/>
      <c r="X26" s="16"/>
      <c r="Y26" s="16"/>
      <c r="Z26" s="16"/>
    </row>
    <row r="27" spans="1:31" ht="15.75" customHeight="1" x14ac:dyDescent="0.2">
      <c r="A27" s="322"/>
      <c r="B27" s="69" t="s">
        <v>20</v>
      </c>
      <c r="C27" s="14">
        <f t="shared" ref="C27:M40" si="16">C6/C$19</f>
        <v>6.0701255249914716E-2</v>
      </c>
      <c r="D27" s="14">
        <f t="shared" si="16"/>
        <v>5.1786548445566086E-2</v>
      </c>
      <c r="E27" s="14">
        <f t="shared" si="16"/>
        <v>2.3239270706795892E-2</v>
      </c>
      <c r="F27" s="14">
        <f t="shared" si="16"/>
        <v>5.0493596355569562E-2</v>
      </c>
      <c r="G27" s="14">
        <f t="shared" si="16"/>
        <v>5.1304217894704844E-2</v>
      </c>
      <c r="H27" s="14">
        <f t="shared" si="16"/>
        <v>4.7162562354403414E-2</v>
      </c>
      <c r="I27" s="14">
        <f t="shared" si="16"/>
        <v>3.6349719164842927E-2</v>
      </c>
      <c r="J27" s="14">
        <f t="shared" si="16"/>
        <v>2.7927398064785638E-2</v>
      </c>
      <c r="K27" s="14">
        <f t="shared" si="16"/>
        <v>2.7795396144107625E-2</v>
      </c>
      <c r="L27" s="14">
        <f t="shared" si="16"/>
        <v>3.1258473559743455E-2</v>
      </c>
      <c r="M27" s="14">
        <f t="shared" si="16"/>
        <v>3.2503477304643043E-2</v>
      </c>
      <c r="N27" s="14">
        <f t="shared" ref="N27:O27" si="17">N6/N$19</f>
        <v>2.6793695753812515E-2</v>
      </c>
      <c r="O27" s="14">
        <f t="shared" si="17"/>
        <v>3.3365734203280407E-2</v>
      </c>
      <c r="P27" s="14">
        <f t="shared" ref="P27" si="18">P6/P$19</f>
        <v>3.1729676984485165E-2</v>
      </c>
      <c r="Q27" s="14">
        <f>Q6/Q19</f>
        <v>3.3722943544752561E-2</v>
      </c>
      <c r="R27" s="16"/>
      <c r="S27" s="16"/>
      <c r="T27" s="16"/>
      <c r="U27" s="16"/>
      <c r="V27" s="16"/>
      <c r="W27" s="16"/>
      <c r="X27" s="16"/>
      <c r="Y27" s="16"/>
      <c r="Z27" s="16"/>
    </row>
    <row r="28" spans="1:31" ht="15.75" customHeight="1" x14ac:dyDescent="0.2">
      <c r="A28" s="322"/>
      <c r="B28" s="69" t="s">
        <v>33</v>
      </c>
      <c r="C28" s="14">
        <f t="shared" si="16"/>
        <v>8.9108001816683366E-2</v>
      </c>
      <c r="D28" s="14">
        <f t="shared" si="16"/>
        <v>0.11031775973720466</v>
      </c>
      <c r="E28" s="14">
        <f t="shared" si="16"/>
        <v>0.10152703813867868</v>
      </c>
      <c r="F28" s="14">
        <f t="shared" si="16"/>
        <v>9.0911980012966062E-2</v>
      </c>
      <c r="G28" s="14">
        <f t="shared" si="16"/>
        <v>7.5026307841051312E-2</v>
      </c>
      <c r="H28" s="14">
        <f t="shared" si="16"/>
        <v>7.6679981525292082E-2</v>
      </c>
      <c r="I28" s="14">
        <f t="shared" si="16"/>
        <v>8.5688060550857897E-2</v>
      </c>
      <c r="J28" s="14">
        <f t="shared" si="16"/>
        <v>9.1343905061242778E-2</v>
      </c>
      <c r="K28" s="14">
        <f t="shared" si="16"/>
        <v>9.1403383860911278E-2</v>
      </c>
      <c r="L28" s="14">
        <f t="shared" si="16"/>
        <v>6.2478982794375061E-2</v>
      </c>
      <c r="M28" s="14">
        <f t="shared" si="16"/>
        <v>8.8569383351389683E-2</v>
      </c>
      <c r="N28" s="14">
        <f t="shared" ref="N28:O28" si="19">N7/N$19</f>
        <v>0.10219522935964941</v>
      </c>
      <c r="O28" s="14">
        <f t="shared" si="19"/>
        <v>6.0237429407083924E-2</v>
      </c>
      <c r="P28" s="14">
        <f t="shared" ref="P28" si="20">P7/P$19</f>
        <v>6.5116944391563875E-2</v>
      </c>
      <c r="Q28" s="14">
        <f>Q7/Q19</f>
        <v>6.2561874576127163E-2</v>
      </c>
      <c r="R28" s="16"/>
      <c r="S28" s="16"/>
      <c r="T28" s="16"/>
      <c r="U28" s="16"/>
      <c r="V28" s="16"/>
      <c r="W28" s="16"/>
      <c r="X28" s="16"/>
      <c r="Y28" s="16"/>
      <c r="Z28" s="16"/>
    </row>
    <row r="29" spans="1:31" ht="15.75" customHeight="1" x14ac:dyDescent="0.2">
      <c r="A29" s="322"/>
      <c r="B29" s="8" t="s">
        <v>34</v>
      </c>
      <c r="C29" s="14">
        <f t="shared" si="16"/>
        <v>3.8209595764890698E-2</v>
      </c>
      <c r="D29" s="14">
        <f t="shared" si="16"/>
        <v>3.9623156284732522E-2</v>
      </c>
      <c r="E29" s="14">
        <f t="shared" si="16"/>
        <v>3.7799332999156804E-2</v>
      </c>
      <c r="F29" s="14">
        <f t="shared" si="16"/>
        <v>3.988275522345798E-2</v>
      </c>
      <c r="G29" s="14">
        <f t="shared" si="16"/>
        <v>4.717035031583007E-2</v>
      </c>
      <c r="H29" s="14">
        <f t="shared" si="16"/>
        <v>4.8524809404873998E-2</v>
      </c>
      <c r="I29" s="14">
        <f t="shared" si="16"/>
        <v>4.8763024657603203E-2</v>
      </c>
      <c r="J29" s="14">
        <f t="shared" si="16"/>
        <v>4.8133302604302798E-2</v>
      </c>
      <c r="K29" s="14">
        <f t="shared" si="16"/>
        <v>4.0335500145639545E-2</v>
      </c>
      <c r="L29" s="14">
        <f t="shared" si="16"/>
        <v>3.718988862064003E-2</v>
      </c>
      <c r="M29" s="14">
        <f t="shared" si="16"/>
        <v>3.4295508439451616E-2</v>
      </c>
      <c r="N29" s="14">
        <f t="shared" ref="N29:O29" si="21">N8/N$19</f>
        <v>3.5699493219848548E-2</v>
      </c>
      <c r="O29" s="14">
        <f t="shared" si="21"/>
        <v>3.8373367711277133E-2</v>
      </c>
      <c r="P29" s="14">
        <f t="shared" ref="P29" si="22">P8/P$19</f>
        <v>3.8206253237576052E-2</v>
      </c>
      <c r="Q29" s="14">
        <f>Q8/Q19</f>
        <v>3.6978951887004535E-2</v>
      </c>
      <c r="R29" s="16"/>
      <c r="S29" s="16"/>
      <c r="T29" s="16"/>
      <c r="U29" s="16"/>
      <c r="V29" s="16"/>
      <c r="W29" s="16"/>
      <c r="X29" s="16"/>
      <c r="Y29" s="16"/>
      <c r="Z29" s="16"/>
    </row>
    <row r="30" spans="1:31" ht="15.75" customHeight="1" x14ac:dyDescent="0.2">
      <c r="A30" s="322"/>
      <c r="B30" s="69" t="s">
        <v>35</v>
      </c>
      <c r="C30" s="14">
        <f>C9/C$19</f>
        <v>2.5719511307919659E-2</v>
      </c>
      <c r="D30" s="14">
        <f t="shared" si="16"/>
        <v>4.0669508178233324E-2</v>
      </c>
      <c r="E30" s="14">
        <f t="shared" si="16"/>
        <v>4.0195474353955131E-2</v>
      </c>
      <c r="F30" s="14">
        <f t="shared" si="16"/>
        <v>4.10210496474765E-2</v>
      </c>
      <c r="G30" s="14">
        <f t="shared" si="16"/>
        <v>7.7567287129864215E-2</v>
      </c>
      <c r="H30" s="14">
        <f t="shared" si="16"/>
        <v>5.0155273743491241E-2</v>
      </c>
      <c r="I30" s="14">
        <f t="shared" si="16"/>
        <v>5.3417596589467438E-2</v>
      </c>
      <c r="J30" s="14">
        <f t="shared" si="16"/>
        <v>5.101245475262272E-2</v>
      </c>
      <c r="K30" s="14">
        <f t="shared" si="16"/>
        <v>5.5033411737565666E-2</v>
      </c>
      <c r="L30" s="14">
        <f t="shared" si="16"/>
        <v>5.0525019299318533E-2</v>
      </c>
      <c r="M30" s="14">
        <f t="shared" si="16"/>
        <v>4.3557237737012575E-2</v>
      </c>
      <c r="N30" s="14">
        <f t="shared" ref="N30:O30" si="23">N9/N$19</f>
        <v>4.138553182641936E-2</v>
      </c>
      <c r="O30" s="14">
        <f t="shared" si="23"/>
        <v>4.2051907979541059E-2</v>
      </c>
      <c r="P30" s="14">
        <f t="shared" ref="P30" si="24">P9/P$19</f>
        <v>3.8623506466530469E-2</v>
      </c>
      <c r="Q30" s="14">
        <f>Q9/Q19</f>
        <v>3.8606956058130512E-2</v>
      </c>
      <c r="R30" s="16"/>
      <c r="S30" s="16"/>
      <c r="T30" s="16"/>
      <c r="U30" s="16"/>
      <c r="V30" s="16"/>
      <c r="W30" s="16"/>
      <c r="X30" s="16"/>
      <c r="Y30" s="16"/>
      <c r="Z30" s="16"/>
    </row>
    <row r="31" spans="1:31" ht="15.75" customHeight="1" x14ac:dyDescent="0.2">
      <c r="A31" s="323"/>
      <c r="B31" s="10" t="s">
        <v>25</v>
      </c>
      <c r="C31" s="64">
        <f t="shared" si="16"/>
        <v>0.34363878812889687</v>
      </c>
      <c r="D31" s="64">
        <f t="shared" si="16"/>
        <v>0.36487975623247076</v>
      </c>
      <c r="E31" s="64">
        <f t="shared" si="16"/>
        <v>0.31817287166496155</v>
      </c>
      <c r="F31" s="64">
        <f t="shared" si="16"/>
        <v>0.31299820838059161</v>
      </c>
      <c r="G31" s="64">
        <f t="shared" si="16"/>
        <v>0.3672292888422925</v>
      </c>
      <c r="H31" s="64">
        <f t="shared" si="16"/>
        <v>0.34907883314638033</v>
      </c>
      <c r="I31" s="64">
        <f t="shared" si="16"/>
        <v>0.32963014277416669</v>
      </c>
      <c r="J31" s="64">
        <f t="shared" si="16"/>
        <v>0.34180051014270085</v>
      </c>
      <c r="K31" s="64">
        <f t="shared" si="16"/>
        <v>0.3321483306358432</v>
      </c>
      <c r="L31" s="64">
        <f t="shared" si="16"/>
        <v>0.26111185326842101</v>
      </c>
      <c r="M31" s="64">
        <f t="shared" si="16"/>
        <v>0.28331457511492597</v>
      </c>
      <c r="N31" s="64">
        <f t="shared" ref="N31:O31" si="25">N10/N$19</f>
        <v>0.28965666592610662</v>
      </c>
      <c r="O31" s="64">
        <f t="shared" si="25"/>
        <v>0.25976202473647741</v>
      </c>
      <c r="P31" s="64">
        <f t="shared" ref="P31" si="26">P10/P$19</f>
        <v>0.25216894989553812</v>
      </c>
      <c r="Q31" s="64">
        <f>Q10/Q19</f>
        <v>0.24954978223116894</v>
      </c>
      <c r="R31" s="50"/>
      <c r="S31" s="50"/>
      <c r="T31" s="50"/>
      <c r="U31" s="50"/>
      <c r="V31" s="50"/>
      <c r="W31" s="50"/>
      <c r="X31" s="50"/>
      <c r="Y31" s="50"/>
      <c r="Z31" s="50"/>
      <c r="AA31" s="50"/>
    </row>
    <row r="32" spans="1:31" ht="15.75" customHeight="1" x14ac:dyDescent="0.2">
      <c r="A32" s="324" t="s">
        <v>29</v>
      </c>
      <c r="B32" s="8" t="s">
        <v>9</v>
      </c>
      <c r="C32" s="14">
        <f t="shared" si="16"/>
        <v>0.54744531087481707</v>
      </c>
      <c r="D32" s="14">
        <f t="shared" si="16"/>
        <v>0.53091531885784671</v>
      </c>
      <c r="E32" s="14">
        <f t="shared" si="16"/>
        <v>0.56888645788473624</v>
      </c>
      <c r="F32" s="14">
        <f t="shared" si="16"/>
        <v>0.56947956180183334</v>
      </c>
      <c r="G32" s="14">
        <f t="shared" si="16"/>
        <v>0.52675401930058796</v>
      </c>
      <c r="H32" s="14">
        <f t="shared" si="16"/>
        <v>0.53888016639757086</v>
      </c>
      <c r="I32" s="14">
        <f t="shared" si="16"/>
        <v>0.5477469789795909</v>
      </c>
      <c r="J32" s="14">
        <f t="shared" si="16"/>
        <v>0.53865029090136962</v>
      </c>
      <c r="K32" s="14">
        <f t="shared" si="16"/>
        <v>0.54505608249880844</v>
      </c>
      <c r="L32" s="14">
        <f t="shared" si="16"/>
        <v>0.60946030117762084</v>
      </c>
      <c r="M32" s="14">
        <f t="shared" si="16"/>
        <v>0.59350596174151793</v>
      </c>
      <c r="N32" s="14">
        <f t="shared" ref="N32:O32" si="27">N11/N$19</f>
        <v>0.58605922534444399</v>
      </c>
      <c r="O32" s="14">
        <f t="shared" si="27"/>
        <v>0.60220804685456975</v>
      </c>
      <c r="P32" s="14">
        <f t="shared" ref="P32" si="28">P11/P$19</f>
        <v>0.59719580562294761</v>
      </c>
      <c r="Q32" s="14">
        <f>Q11/Q19</f>
        <v>0.61585072073451574</v>
      </c>
      <c r="R32" s="50"/>
      <c r="S32" s="50"/>
      <c r="T32" s="50"/>
      <c r="U32" s="50"/>
      <c r="V32" s="50"/>
      <c r="W32" s="50"/>
      <c r="X32" s="50"/>
      <c r="Y32" s="50"/>
      <c r="Z32" s="50"/>
      <c r="AA32" s="50"/>
    </row>
    <row r="33" spans="1:27" ht="15.75" customHeight="1" x14ac:dyDescent="0.2">
      <c r="A33" s="325"/>
      <c r="B33" s="8" t="s">
        <v>11</v>
      </c>
      <c r="C33" s="14">
        <f t="shared" si="16"/>
        <v>8.2801700655118896E-2</v>
      </c>
      <c r="D33" s="14">
        <f t="shared" si="16"/>
        <v>7.8571958056206453E-2</v>
      </c>
      <c r="E33" s="14">
        <f t="shared" si="16"/>
        <v>8.0460850456138794E-2</v>
      </c>
      <c r="F33" s="14">
        <f t="shared" si="16"/>
        <v>8.313855212776175E-2</v>
      </c>
      <c r="G33" s="14">
        <f t="shared" si="16"/>
        <v>7.4735738580214983E-2</v>
      </c>
      <c r="H33" s="14">
        <f t="shared" si="16"/>
        <v>7.7477765423778988E-2</v>
      </c>
      <c r="I33" s="14">
        <f t="shared" si="16"/>
        <v>8.2781286522497194E-2</v>
      </c>
      <c r="J33" s="14">
        <f t="shared" si="16"/>
        <v>7.6714383390422886E-2</v>
      </c>
      <c r="K33" s="14">
        <f t="shared" si="16"/>
        <v>7.6481412691073836E-2</v>
      </c>
      <c r="L33" s="14">
        <f t="shared" si="16"/>
        <v>7.9631596361914483E-2</v>
      </c>
      <c r="M33" s="14">
        <f t="shared" si="16"/>
        <v>7.1875439097238938E-2</v>
      </c>
      <c r="N33" s="14">
        <f t="shared" ref="N33:O33" si="29">N12/N$19</f>
        <v>6.7543915390632328E-2</v>
      </c>
      <c r="O33" s="14">
        <f t="shared" si="29"/>
        <v>7.8160327802338753E-2</v>
      </c>
      <c r="P33" s="14">
        <f t="shared" ref="P33" si="30">P12/P$19</f>
        <v>8.6500065520941055E-2</v>
      </c>
      <c r="Q33" s="14">
        <f>Q12/Q19</f>
        <v>6.7738883561445473E-2</v>
      </c>
      <c r="R33" s="50"/>
      <c r="S33" s="50"/>
      <c r="T33" s="50"/>
      <c r="U33" s="50"/>
      <c r="V33" s="50"/>
      <c r="W33" s="50"/>
      <c r="X33" s="50"/>
      <c r="Y33" s="50"/>
      <c r="Z33" s="50"/>
      <c r="AA33" s="50"/>
    </row>
    <row r="34" spans="1:27" ht="15.75" customHeight="1" x14ac:dyDescent="0.2">
      <c r="A34" s="325"/>
      <c r="B34" s="8" t="s">
        <v>12</v>
      </c>
      <c r="C34" s="14">
        <f t="shared" si="16"/>
        <v>9.4548788023570435E-3</v>
      </c>
      <c r="D34" s="14">
        <f t="shared" si="16"/>
        <v>9.7907339720784414E-3</v>
      </c>
      <c r="E34" s="14">
        <f t="shared" si="16"/>
        <v>1.2009743442071728E-2</v>
      </c>
      <c r="F34" s="14">
        <f t="shared" si="16"/>
        <v>1.3860499428579778E-2</v>
      </c>
      <c r="G34" s="14">
        <f t="shared" si="16"/>
        <v>1.0234694812592118E-2</v>
      </c>
      <c r="H34" s="14">
        <f t="shared" si="16"/>
        <v>1.2796773369854027E-2</v>
      </c>
      <c r="I34" s="14">
        <f t="shared" si="16"/>
        <v>1.4380740509653862E-2</v>
      </c>
      <c r="J34" s="14">
        <f t="shared" si="16"/>
        <v>1.6322053768126132E-2</v>
      </c>
      <c r="K34" s="14">
        <f t="shared" si="16"/>
        <v>1.9251737915384256E-2</v>
      </c>
      <c r="L34" s="14">
        <f t="shared" si="16"/>
        <v>2.0943436561997399E-2</v>
      </c>
      <c r="M34" s="14">
        <f t="shared" si="16"/>
        <v>2.2288749348420865E-2</v>
      </c>
      <c r="N34" s="14">
        <f t="shared" ref="N34:O34" si="31">N13/N$19</f>
        <v>2.6163595295560178E-2</v>
      </c>
      <c r="O34" s="14">
        <f t="shared" si="31"/>
        <v>2.6924730119272156E-2</v>
      </c>
      <c r="P34" s="14">
        <f t="shared" ref="P34" si="32">P13/P$19</f>
        <v>3.6510171632233662E-2</v>
      </c>
      <c r="Q34" s="14">
        <f>Q13/Q19</f>
        <v>3.7909239984790809E-2</v>
      </c>
      <c r="R34" s="50"/>
      <c r="S34" s="50"/>
      <c r="T34" s="50"/>
      <c r="U34" s="50"/>
      <c r="V34" s="50"/>
      <c r="W34" s="50"/>
      <c r="X34" s="50"/>
      <c r="Y34" s="50"/>
      <c r="Z34" s="50"/>
      <c r="AA34" s="50"/>
    </row>
    <row r="35" spans="1:27" ht="15.75" customHeight="1" x14ac:dyDescent="0.2">
      <c r="A35" s="325"/>
      <c r="B35" s="8" t="s">
        <v>13</v>
      </c>
      <c r="C35" s="14">
        <f t="shared" si="16"/>
        <v>3.7662851496952114E-3</v>
      </c>
      <c r="D35" s="14">
        <f t="shared" si="16"/>
        <v>4.2445253090312857E-3</v>
      </c>
      <c r="E35" s="14">
        <f t="shared" si="16"/>
        <v>3.9076166216656565E-3</v>
      </c>
      <c r="F35" s="14">
        <f t="shared" si="16"/>
        <v>4.2563698848743546E-3</v>
      </c>
      <c r="G35" s="14">
        <f t="shared" si="16"/>
        <v>4.3549669531519324E-3</v>
      </c>
      <c r="H35" s="14">
        <f t="shared" si="16"/>
        <v>5.1297189427924562E-3</v>
      </c>
      <c r="I35" s="14">
        <f t="shared" si="16"/>
        <v>4.3415305290308631E-3</v>
      </c>
      <c r="J35" s="14">
        <f t="shared" si="16"/>
        <v>3.9306785202248631E-3</v>
      </c>
      <c r="K35" s="14">
        <f t="shared" si="16"/>
        <v>4.0791178942076144E-3</v>
      </c>
      <c r="L35" s="14">
        <f t="shared" si="16"/>
        <v>4.113582622392962E-3</v>
      </c>
      <c r="M35" s="14">
        <f t="shared" si="16"/>
        <v>3.7435449444068033E-3</v>
      </c>
      <c r="N35" s="14">
        <f t="shared" ref="N35:O35" si="33">N14/N$19</f>
        <v>7.3872990203687995E-3</v>
      </c>
      <c r="O35" s="14">
        <f t="shared" si="33"/>
        <v>4.8481729639507096E-3</v>
      </c>
      <c r="P35" s="14">
        <f t="shared" ref="P35" si="34">P14/P$19</f>
        <v>4.1376519412993319E-3</v>
      </c>
      <c r="Q35" s="14">
        <f>Q14/Q19</f>
        <v>4.6049911998678628E-3</v>
      </c>
      <c r="R35" s="50"/>
      <c r="S35" s="50"/>
      <c r="T35" s="50"/>
      <c r="U35" s="50"/>
      <c r="V35" s="50"/>
      <c r="W35" s="50"/>
      <c r="X35" s="50"/>
      <c r="Y35" s="50"/>
      <c r="Z35" s="50"/>
      <c r="AA35" s="50"/>
    </row>
    <row r="36" spans="1:27" ht="15.75" customHeight="1" x14ac:dyDescent="0.2">
      <c r="A36" s="325"/>
      <c r="B36" s="8" t="s">
        <v>14</v>
      </c>
      <c r="C36" s="14">
        <f t="shared" si="16"/>
        <v>1.249056298024974E-3</v>
      </c>
      <c r="D36" s="14">
        <f t="shared" si="16"/>
        <v>1.5069550929827855E-3</v>
      </c>
      <c r="E36" s="14">
        <f t="shared" si="16"/>
        <v>1.5787943368469697E-3</v>
      </c>
      <c r="F36" s="14">
        <f t="shared" si="16"/>
        <v>1.2534465851395675E-3</v>
      </c>
      <c r="G36" s="14">
        <f t="shared" si="16"/>
        <v>1.4431052019557831E-3</v>
      </c>
      <c r="H36" s="14">
        <f t="shared" si="16"/>
        <v>1.2068432581566302E-3</v>
      </c>
      <c r="I36" s="14">
        <f t="shared" si="16"/>
        <v>1.0036914829641961E-3</v>
      </c>
      <c r="J36" s="14">
        <f t="shared" si="16"/>
        <v>1.9250957275083332E-3</v>
      </c>
      <c r="K36" s="14">
        <f t="shared" si="16"/>
        <v>1.7482278186320551E-3</v>
      </c>
      <c r="L36" s="14">
        <f t="shared" si="16"/>
        <v>1.3624626549989716E-3</v>
      </c>
      <c r="M36" s="14">
        <f t="shared" si="16"/>
        <v>9.5543465513896523E-4</v>
      </c>
      <c r="N36" s="14">
        <f t="shared" ref="N36:O36" si="35">N15/N$19</f>
        <v>2.6588160953322248E-3</v>
      </c>
      <c r="O36" s="14">
        <f t="shared" si="35"/>
        <v>1.4040408872061595E-3</v>
      </c>
      <c r="P36" s="14">
        <f t="shared" ref="P36" si="36">P15/P$19</f>
        <v>7.8087859073201348E-4</v>
      </c>
      <c r="Q36" s="14">
        <f>Q15/Q19</f>
        <v>6.2403579466127949E-4</v>
      </c>
      <c r="R36" s="50"/>
      <c r="S36" s="50"/>
      <c r="T36" s="50"/>
      <c r="U36" s="50"/>
      <c r="V36" s="50"/>
      <c r="W36" s="50"/>
      <c r="X36" s="50"/>
      <c r="Y36" s="50"/>
      <c r="Z36" s="50"/>
      <c r="AA36" s="50"/>
    </row>
    <row r="37" spans="1:27" ht="15.75" customHeight="1" x14ac:dyDescent="0.2">
      <c r="A37" s="326"/>
      <c r="B37" s="10" t="s">
        <v>25</v>
      </c>
      <c r="C37" s="64">
        <f t="shared" si="16"/>
        <v>0.64471723178001294</v>
      </c>
      <c r="D37" s="64">
        <f t="shared" si="16"/>
        <v>0.62502949128814567</v>
      </c>
      <c r="E37" s="64">
        <f t="shared" si="16"/>
        <v>0.66684346274145934</v>
      </c>
      <c r="F37" s="64">
        <f t="shared" si="16"/>
        <v>0.67198842982818874</v>
      </c>
      <c r="G37" s="64">
        <f t="shared" si="16"/>
        <v>0.61752252484850279</v>
      </c>
      <c r="H37" s="64">
        <f t="shared" si="16"/>
        <v>0.63549126739215289</v>
      </c>
      <c r="I37" s="64">
        <f t="shared" si="16"/>
        <v>0.650254228023737</v>
      </c>
      <c r="J37" s="64">
        <f t="shared" si="16"/>
        <v>0.63754250230765186</v>
      </c>
      <c r="K37" s="64">
        <f t="shared" si="16"/>
        <v>0.64661657881810619</v>
      </c>
      <c r="L37" s="64">
        <f t="shared" si="16"/>
        <v>0.71551137937892473</v>
      </c>
      <c r="M37" s="64">
        <f t="shared" si="16"/>
        <v>0.69236912978672349</v>
      </c>
      <c r="N37" s="64">
        <f t="shared" ref="N37:O37" si="37">N16/N$19</f>
        <v>0.68981285114633761</v>
      </c>
      <c r="O37" s="64">
        <f t="shared" si="37"/>
        <v>0.7135453186273375</v>
      </c>
      <c r="P37" s="64">
        <f t="shared" ref="P37" si="38">P16/P$19</f>
        <v>0.72512457330815361</v>
      </c>
      <c r="Q37" s="64">
        <f>Q16/Q19</f>
        <v>0.72672787127528105</v>
      </c>
      <c r="R37" s="50"/>
      <c r="S37" s="50"/>
      <c r="T37" s="50"/>
      <c r="U37" s="50"/>
      <c r="V37" s="50"/>
      <c r="W37" s="50"/>
      <c r="X37" s="50"/>
      <c r="Y37" s="50"/>
      <c r="Z37" s="50"/>
      <c r="AA37" s="50"/>
    </row>
    <row r="38" spans="1:27" ht="15.75" customHeight="1" x14ac:dyDescent="0.2">
      <c r="A38" s="335" t="s">
        <v>0</v>
      </c>
      <c r="B38" s="335"/>
      <c r="C38" s="14">
        <f t="shared" si="16"/>
        <v>8.9816207497343831E-3</v>
      </c>
      <c r="D38" s="14">
        <f t="shared" si="16"/>
        <v>7.4540260775123922E-3</v>
      </c>
      <c r="E38" s="14">
        <f t="shared" si="16"/>
        <v>1.2468084269463975E-2</v>
      </c>
      <c r="F38" s="14">
        <f t="shared" si="16"/>
        <v>1.2400449553998423E-2</v>
      </c>
      <c r="G38" s="14">
        <f t="shared" si="16"/>
        <v>1.1831328616332709E-2</v>
      </c>
      <c r="H38" s="14">
        <f t="shared" si="16"/>
        <v>1.1966092745558455E-2</v>
      </c>
      <c r="I38" s="14">
        <f t="shared" si="16"/>
        <v>1.6396782372530852E-2</v>
      </c>
      <c r="J38" s="14">
        <f t="shared" si="16"/>
        <v>1.6882649253128466E-2</v>
      </c>
      <c r="K38" s="14">
        <f t="shared" si="16"/>
        <v>1.7096266210293785E-2</v>
      </c>
      <c r="L38" s="14">
        <f t="shared" si="16"/>
        <v>1.9119984051577294E-2</v>
      </c>
      <c r="M38" s="14">
        <f t="shared" si="16"/>
        <v>2.0427869797660751E-2</v>
      </c>
      <c r="N38" s="14">
        <f t="shared" ref="N38:O38" si="39">N17/N$19</f>
        <v>1.6762381249882545E-2</v>
      </c>
      <c r="O38" s="14">
        <f t="shared" si="39"/>
        <v>2.2811993508054518E-2</v>
      </c>
      <c r="P38" s="14">
        <f t="shared" ref="P38" si="40">P17/P$19</f>
        <v>1.8968619266292217E-2</v>
      </c>
      <c r="Q38" s="14">
        <f>Q17/Q19</f>
        <v>2.0001194102404966E-2</v>
      </c>
      <c r="R38" s="16"/>
      <c r="S38" s="16"/>
      <c r="T38" s="16"/>
      <c r="U38" s="16"/>
      <c r="V38" s="16"/>
      <c r="W38" s="16"/>
      <c r="X38" s="16"/>
      <c r="Y38" s="16"/>
      <c r="Z38" s="16"/>
    </row>
    <row r="39" spans="1:27" ht="15.75" customHeight="1" x14ac:dyDescent="0.2">
      <c r="A39" s="337" t="s">
        <v>1</v>
      </c>
      <c r="B39" s="337"/>
      <c r="C39" s="14">
        <f t="shared" si="16"/>
        <v>2.6623593413557488E-3</v>
      </c>
      <c r="D39" s="14">
        <f t="shared" si="16"/>
        <v>2.6367264018711668E-3</v>
      </c>
      <c r="E39" s="14">
        <f t="shared" si="16"/>
        <v>2.5155813241151178E-3</v>
      </c>
      <c r="F39" s="14">
        <f t="shared" si="16"/>
        <v>2.6129122372213882E-3</v>
      </c>
      <c r="G39" s="14">
        <f t="shared" si="16"/>
        <v>3.4168576928719887E-3</v>
      </c>
      <c r="H39" s="14">
        <f t="shared" si="16"/>
        <v>3.46380671590844E-3</v>
      </c>
      <c r="I39" s="14">
        <f t="shared" si="16"/>
        <v>3.7188468295653986E-3</v>
      </c>
      <c r="J39" s="14">
        <f t="shared" si="16"/>
        <v>3.7743382965187951E-3</v>
      </c>
      <c r="K39" s="14">
        <f t="shared" si="16"/>
        <v>4.138824335756742E-3</v>
      </c>
      <c r="L39" s="14">
        <f t="shared" si="16"/>
        <v>4.2567833010770878E-3</v>
      </c>
      <c r="M39" s="14">
        <f t="shared" si="16"/>
        <v>3.8884253006898333E-3</v>
      </c>
      <c r="N39" s="14">
        <f>N18/N$19</f>
        <v>3.7681016776732979E-3</v>
      </c>
      <c r="O39" s="14">
        <f>O18/O$19</f>
        <v>3.8806631281306575E-3</v>
      </c>
      <c r="P39" s="14">
        <f>P18/P$19</f>
        <v>3.7378575300160409E-3</v>
      </c>
      <c r="Q39" s="14">
        <f>Q18/Q19</f>
        <v>3.7211523911451099E-3</v>
      </c>
      <c r="R39" s="16"/>
      <c r="S39" s="16"/>
      <c r="T39" s="16"/>
      <c r="U39" s="16"/>
      <c r="V39" s="16"/>
      <c r="W39" s="16"/>
      <c r="X39" s="16"/>
      <c r="Y39" s="16"/>
      <c r="Z39" s="16"/>
    </row>
    <row r="40" spans="1:27" ht="15.75" customHeight="1" x14ac:dyDescent="0.2">
      <c r="A40" s="332" t="s">
        <v>26</v>
      </c>
      <c r="B40" s="332"/>
      <c r="C40" s="14">
        <f t="shared" si="16"/>
        <v>1</v>
      </c>
      <c r="D40" s="14">
        <f t="shared" si="16"/>
        <v>1</v>
      </c>
      <c r="E40" s="14">
        <f t="shared" si="16"/>
        <v>1</v>
      </c>
      <c r="F40" s="14">
        <f t="shared" si="16"/>
        <v>1</v>
      </c>
      <c r="G40" s="14">
        <f t="shared" si="16"/>
        <v>1</v>
      </c>
      <c r="H40" s="14">
        <f t="shared" si="16"/>
        <v>1</v>
      </c>
      <c r="I40" s="14">
        <f t="shared" si="16"/>
        <v>1</v>
      </c>
      <c r="J40" s="14">
        <f t="shared" si="16"/>
        <v>1</v>
      </c>
      <c r="K40" s="14">
        <f t="shared" si="16"/>
        <v>1</v>
      </c>
      <c r="L40" s="14">
        <f t="shared" si="16"/>
        <v>1</v>
      </c>
      <c r="M40" s="14">
        <f t="shared" si="16"/>
        <v>1</v>
      </c>
      <c r="N40" s="14">
        <f t="shared" ref="N40:O40" si="41">N19/N$19</f>
        <v>1</v>
      </c>
      <c r="O40" s="14">
        <f t="shared" si="41"/>
        <v>1</v>
      </c>
      <c r="P40" s="14">
        <f t="shared" ref="P40" si="42">P19/P$19</f>
        <v>1</v>
      </c>
      <c r="Q40" s="14">
        <f>Q19/Q19</f>
        <v>1</v>
      </c>
      <c r="R40" s="16"/>
      <c r="S40" s="16"/>
      <c r="T40" s="16"/>
      <c r="U40" s="16"/>
      <c r="V40" s="16"/>
      <c r="W40" s="16"/>
      <c r="X40" s="16"/>
      <c r="Y40" s="16"/>
      <c r="Z40" s="16"/>
    </row>
    <row r="41" spans="1:27" ht="15.75" customHeight="1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spans="1:27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spans="1:27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spans="1:27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spans="1:27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 spans="1:27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 spans="1:27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 spans="1:27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 spans="1:26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 spans="1:26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 spans="1:26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 spans="1:26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</row>
    <row r="53" spans="1:26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</row>
    <row r="54" spans="1:26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 spans="1:26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spans="1:26" x14ac:dyDescent="0.2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spans="1:26" x14ac:dyDescent="0.2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 spans="1:26" x14ac:dyDescent="0.2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</row>
    <row r="59" spans="1:26" x14ac:dyDescent="0.2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 spans="1:26" x14ac:dyDescent="0.2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 spans="1:26" x14ac:dyDescent="0.2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 spans="1:26" x14ac:dyDescent="0.2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</row>
    <row r="63" spans="1:26" x14ac:dyDescent="0.2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 spans="1:26" x14ac:dyDescent="0.2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</row>
    <row r="65" spans="1:26" x14ac:dyDescent="0.2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</row>
    <row r="66" spans="1:26" x14ac:dyDescent="0.2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</row>
    <row r="67" spans="1:26" x14ac:dyDescent="0.2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</row>
    <row r="68" spans="1:26" x14ac:dyDescent="0.2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</row>
    <row r="69" spans="1:26" x14ac:dyDescent="0.2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</row>
    <row r="70" spans="1:26" x14ac:dyDescent="0.2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</row>
    <row r="71" spans="1:26" x14ac:dyDescent="0.2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</row>
    <row r="72" spans="1:26" x14ac:dyDescent="0.2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</row>
    <row r="73" spans="1:26" x14ac:dyDescent="0.2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</row>
    <row r="74" spans="1:26" x14ac:dyDescent="0.2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 spans="1:26" x14ac:dyDescent="0.2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</row>
    <row r="76" spans="1:26" x14ac:dyDescent="0.2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</row>
    <row r="77" spans="1:26" x14ac:dyDescent="0.2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</row>
    <row r="78" spans="1:26" x14ac:dyDescent="0.2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</row>
    <row r="79" spans="1:26" x14ac:dyDescent="0.2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</row>
    <row r="80" spans="1:26" x14ac:dyDescent="0.2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</row>
    <row r="81" spans="1:26" x14ac:dyDescent="0.2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</row>
    <row r="82" spans="1:26" x14ac:dyDescent="0.2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</row>
    <row r="83" spans="1:26" x14ac:dyDescent="0.2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</row>
    <row r="84" spans="1:26" x14ac:dyDescent="0.2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</row>
    <row r="85" spans="1:26" x14ac:dyDescent="0.2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</row>
    <row r="86" spans="1:26" x14ac:dyDescent="0.2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</row>
    <row r="87" spans="1:26" x14ac:dyDescent="0.2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</row>
    <row r="88" spans="1:26" x14ac:dyDescent="0.2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</row>
    <row r="89" spans="1:26" x14ac:dyDescent="0.2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</row>
    <row r="90" spans="1:26" x14ac:dyDescent="0.2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</row>
    <row r="91" spans="1:26" x14ac:dyDescent="0.2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</row>
    <row r="92" spans="1:26" x14ac:dyDescent="0.2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</row>
    <row r="93" spans="1:26" x14ac:dyDescent="0.2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</row>
    <row r="94" spans="1:26" x14ac:dyDescent="0.2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</row>
    <row r="95" spans="1:26" x14ac:dyDescent="0.2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</row>
    <row r="96" spans="1:26" x14ac:dyDescent="0.2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</row>
    <row r="97" spans="1:26" x14ac:dyDescent="0.2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</row>
    <row r="98" spans="1:26" x14ac:dyDescent="0.2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</row>
    <row r="99" spans="1:26" x14ac:dyDescent="0.2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</row>
    <row r="100" spans="1:26" x14ac:dyDescent="0.2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</row>
    <row r="101" spans="1:26" x14ac:dyDescent="0.2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</row>
    <row r="102" spans="1:26" x14ac:dyDescent="0.2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</row>
    <row r="103" spans="1:26" x14ac:dyDescent="0.2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</row>
    <row r="104" spans="1:26" x14ac:dyDescent="0.2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</row>
    <row r="105" spans="1:26" x14ac:dyDescent="0.2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</row>
    <row r="106" spans="1:26" x14ac:dyDescent="0.2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</row>
    <row r="107" spans="1:26" x14ac:dyDescent="0.2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</row>
    <row r="108" spans="1:26" x14ac:dyDescent="0.2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</row>
    <row r="109" spans="1:26" x14ac:dyDescent="0.2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</row>
    <row r="110" spans="1:26" x14ac:dyDescent="0.2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</row>
    <row r="111" spans="1:26" x14ac:dyDescent="0.2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</row>
    <row r="112" spans="1:26" x14ac:dyDescent="0.2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</row>
    <row r="113" spans="1:26" x14ac:dyDescent="0.2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</row>
    <row r="114" spans="1:26" x14ac:dyDescent="0.2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</row>
    <row r="115" spans="1:26" x14ac:dyDescent="0.2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</row>
    <row r="116" spans="1:26" x14ac:dyDescent="0.2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</row>
    <row r="117" spans="1:26" x14ac:dyDescent="0.2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</row>
    <row r="118" spans="1:26" x14ac:dyDescent="0.2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</row>
    <row r="119" spans="1:26" x14ac:dyDescent="0.2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</row>
    <row r="120" spans="1:26" x14ac:dyDescent="0.2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</row>
    <row r="121" spans="1:26" x14ac:dyDescent="0.2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</row>
    <row r="122" spans="1:26" x14ac:dyDescent="0.2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</row>
    <row r="123" spans="1:26" x14ac:dyDescent="0.2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</row>
    <row r="124" spans="1:26" x14ac:dyDescent="0.2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</row>
    <row r="125" spans="1:26" x14ac:dyDescent="0.2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</row>
    <row r="126" spans="1:26" x14ac:dyDescent="0.2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</row>
    <row r="127" spans="1:26" x14ac:dyDescent="0.2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</row>
    <row r="128" spans="1:26" x14ac:dyDescent="0.2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</row>
    <row r="129" spans="1:26" x14ac:dyDescent="0.2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</row>
    <row r="130" spans="1:26" x14ac:dyDescent="0.2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</row>
    <row r="131" spans="1:26" x14ac:dyDescent="0.2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</row>
    <row r="132" spans="1:26" x14ac:dyDescent="0.2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</row>
    <row r="133" spans="1:26" x14ac:dyDescent="0.2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</row>
    <row r="134" spans="1:26" x14ac:dyDescent="0.2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</row>
    <row r="135" spans="1:26" x14ac:dyDescent="0.2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</row>
    <row r="136" spans="1:26" x14ac:dyDescent="0.2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</row>
    <row r="137" spans="1:26" x14ac:dyDescent="0.2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</row>
    <row r="138" spans="1:26" x14ac:dyDescent="0.2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</row>
    <row r="139" spans="1:26" x14ac:dyDescent="0.2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</row>
    <row r="140" spans="1:26" x14ac:dyDescent="0.2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</row>
    <row r="141" spans="1:26" x14ac:dyDescent="0.2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</row>
    <row r="142" spans="1:26" x14ac:dyDescent="0.2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</row>
    <row r="143" spans="1:26" x14ac:dyDescent="0.2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</row>
    <row r="144" spans="1:26" x14ac:dyDescent="0.2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</row>
    <row r="145" spans="1:26" x14ac:dyDescent="0.2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</row>
    <row r="146" spans="1:26" x14ac:dyDescent="0.2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</row>
  </sheetData>
  <mergeCells count="19">
    <mergeCell ref="A40:B40"/>
    <mergeCell ref="A3:A4"/>
    <mergeCell ref="B3:B4"/>
    <mergeCell ref="A17:B17"/>
    <mergeCell ref="A18:B18"/>
    <mergeCell ref="A19:B19"/>
    <mergeCell ref="A26:A31"/>
    <mergeCell ref="A38:B38"/>
    <mergeCell ref="A39:B39"/>
    <mergeCell ref="A32:A37"/>
    <mergeCell ref="A24:A25"/>
    <mergeCell ref="B24:B25"/>
    <mergeCell ref="C24:Q24"/>
    <mergeCell ref="C3:Q3"/>
    <mergeCell ref="A5:A10"/>
    <mergeCell ref="A11:A16"/>
    <mergeCell ref="AE3:AE4"/>
    <mergeCell ref="AE5:AE19"/>
    <mergeCell ref="S3:AC3"/>
  </mergeCells>
  <phoneticPr fontId="24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G48"/>
  <sheetViews>
    <sheetView topLeftCell="M1" zoomScale="80" zoomScaleNormal="80" workbookViewId="0">
      <selection activeCell="T24" sqref="T24"/>
    </sheetView>
  </sheetViews>
  <sheetFormatPr defaultRowHeight="12.75" x14ac:dyDescent="0.2"/>
  <cols>
    <col min="1" max="1" width="13.85546875" customWidth="1"/>
    <col min="2" max="2" width="36.28515625" customWidth="1"/>
    <col min="3" max="3" width="10.28515625" customWidth="1"/>
    <col min="15" max="15" width="10.42578125" customWidth="1"/>
    <col min="16" max="17" width="11.42578125" customWidth="1"/>
    <col min="18" max="27" width="12" customWidth="1"/>
    <col min="28" max="28" width="11.7109375" customWidth="1"/>
    <col min="29" max="30" width="12.5703125" customWidth="1"/>
  </cols>
  <sheetData>
    <row r="1" spans="1:31" ht="17.25" customHeight="1" x14ac:dyDescent="0.25">
      <c r="A1" s="1" t="s">
        <v>38</v>
      </c>
    </row>
    <row r="2" spans="1:31" ht="17.25" customHeight="1" x14ac:dyDescent="0.2"/>
    <row r="3" spans="1:31" ht="18" customHeight="1" x14ac:dyDescent="0.2">
      <c r="A3" s="333" t="s">
        <v>3</v>
      </c>
      <c r="B3" s="333" t="s">
        <v>4</v>
      </c>
      <c r="C3" s="350" t="s">
        <v>5</v>
      </c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S3" s="318" t="s">
        <v>8</v>
      </c>
      <c r="T3" s="319"/>
      <c r="U3" s="319"/>
      <c r="V3" s="319"/>
      <c r="W3" s="319"/>
      <c r="X3" s="319"/>
      <c r="Y3" s="319"/>
      <c r="Z3" s="319"/>
      <c r="AA3" s="319"/>
      <c r="AB3" s="319"/>
      <c r="AC3" s="319"/>
      <c r="AD3" s="320"/>
      <c r="AE3" s="342" t="s">
        <v>23</v>
      </c>
    </row>
    <row r="4" spans="1:31" ht="18" customHeight="1" x14ac:dyDescent="0.2">
      <c r="A4" s="333"/>
      <c r="B4" s="333"/>
      <c r="C4" s="237">
        <v>2005</v>
      </c>
      <c r="D4" s="237">
        <v>2006</v>
      </c>
      <c r="E4" s="237">
        <v>2007</v>
      </c>
      <c r="F4" s="237">
        <v>2008</v>
      </c>
      <c r="G4" s="237">
        <v>2009</v>
      </c>
      <c r="H4" s="237">
        <v>2010</v>
      </c>
      <c r="I4" s="237">
        <v>2011</v>
      </c>
      <c r="J4" s="237">
        <v>2012</v>
      </c>
      <c r="K4" s="237">
        <v>2013</v>
      </c>
      <c r="L4" s="237">
        <v>2014</v>
      </c>
      <c r="M4" s="237">
        <v>2015</v>
      </c>
      <c r="N4" s="173">
        <v>2016</v>
      </c>
      <c r="O4" s="237">
        <v>2017</v>
      </c>
      <c r="P4" s="252">
        <v>2018</v>
      </c>
      <c r="Q4" s="28">
        <v>2019</v>
      </c>
      <c r="S4" s="202" t="s">
        <v>135</v>
      </c>
      <c r="T4" s="170" t="s">
        <v>80</v>
      </c>
      <c r="U4" s="178" t="s">
        <v>68</v>
      </c>
      <c r="V4" s="179" t="s">
        <v>66</v>
      </c>
      <c r="W4" s="179" t="s">
        <v>83</v>
      </c>
      <c r="X4" s="179" t="s">
        <v>31</v>
      </c>
      <c r="Y4" s="179" t="s">
        <v>10</v>
      </c>
      <c r="Z4" s="179" t="s">
        <v>7</v>
      </c>
      <c r="AA4" s="179" t="s">
        <v>65</v>
      </c>
      <c r="AB4" s="169" t="s">
        <v>69</v>
      </c>
      <c r="AC4" s="169" t="s">
        <v>81</v>
      </c>
      <c r="AD4" s="195" t="s">
        <v>134</v>
      </c>
      <c r="AE4" s="342"/>
    </row>
    <row r="5" spans="1:31" ht="18" customHeight="1" x14ac:dyDescent="0.2">
      <c r="A5" s="344" t="s">
        <v>6</v>
      </c>
      <c r="B5" s="238" t="s">
        <v>19</v>
      </c>
      <c r="C5" s="276">
        <v>0.335568845</v>
      </c>
      <c r="D5" s="276">
        <v>0.30248966310000003</v>
      </c>
      <c r="E5" s="276">
        <v>0.33173204630438002</v>
      </c>
      <c r="F5" s="276">
        <v>0.25752330357021003</v>
      </c>
      <c r="G5" s="276">
        <v>0.32508203297604005</v>
      </c>
      <c r="H5" s="276">
        <v>0.34565383151324003</v>
      </c>
      <c r="I5" s="276">
        <v>0.31283425879951005</v>
      </c>
      <c r="J5" s="276">
        <v>0.33943097299581004</v>
      </c>
      <c r="K5" s="276">
        <v>0.38017770489598879</v>
      </c>
      <c r="L5" s="276">
        <v>0.3635045494879286</v>
      </c>
      <c r="M5" s="279">
        <v>0.40210497399204148</v>
      </c>
      <c r="N5" s="294">
        <v>0.34332828576221264</v>
      </c>
      <c r="O5" s="276">
        <v>0.49789536454798666</v>
      </c>
      <c r="P5" s="279">
        <v>0.50278211668123063</v>
      </c>
      <c r="Q5" s="290">
        <v>0.38094745651941803</v>
      </c>
      <c r="S5" s="71">
        <f t="shared" ref="S5:S20" si="0">(Q5-P5)/P5</f>
        <v>-0.24232098978782315</v>
      </c>
      <c r="T5" s="71">
        <f>(P5-O5)/O5</f>
        <v>9.8148174921861217E-3</v>
      </c>
      <c r="U5" s="71">
        <f>(O5-N5)/N5</f>
        <v>0.45020199382239762</v>
      </c>
      <c r="V5" s="14">
        <f>(N5-M5)/M5</f>
        <v>-0.14617249731159049</v>
      </c>
      <c r="W5" s="14">
        <f>(M5-L5)/L5</f>
        <v>0.10618965996021115</v>
      </c>
      <c r="X5" s="14">
        <f t="shared" ref="X5:X20" si="1">(K5-C5)/C5</f>
        <v>0.13293504614824653</v>
      </c>
      <c r="Y5" s="14">
        <f t="shared" ref="Y5:Y20" si="2">(L5-C5)/C5</f>
        <v>8.3248802456403814E-2</v>
      </c>
      <c r="Z5" s="14">
        <f t="shared" ref="Z5:Z20" si="3">(M5-C5)/C5</f>
        <v>0.19827862444155528</v>
      </c>
      <c r="AA5" s="14">
        <f t="shared" ref="AA5:AA20" si="4">(N5-C5)/C5</f>
        <v>2.3123245431835703E-2</v>
      </c>
      <c r="AB5" s="71">
        <f t="shared" ref="AB5:AB20" si="5">(O5-C5)/C5</f>
        <v>0.48373537045129045</v>
      </c>
      <c r="AC5" s="71">
        <f>(P5-C5)/C5</f>
        <v>0.498297962318971</v>
      </c>
      <c r="AD5" s="71">
        <f>(Q5-C5)/C5</f>
        <v>0.13522891709275939</v>
      </c>
      <c r="AE5" s="343" t="s">
        <v>17</v>
      </c>
    </row>
    <row r="6" spans="1:31" ht="18" customHeight="1" x14ac:dyDescent="0.2">
      <c r="A6" s="345"/>
      <c r="B6" s="239" t="s">
        <v>20</v>
      </c>
      <c r="C6" s="281">
        <f>'[1]NMVOC time series'!R$6+'[1]NMVOC time series'!R$42+'[1]NMVOC time series'!R$43</f>
        <v>10.193636312502932</v>
      </c>
      <c r="D6" s="281">
        <f>'[1]NMVOC time series'!S$6+'[1]NMVOC time series'!S$42+'[1]NMVOC time series'!S$43</f>
        <v>10.340285835469752</v>
      </c>
      <c r="E6" s="281">
        <f>'[1]NMVOC time series'!T$6+'[1]NMVOC time series'!T$42+'[1]NMVOC time series'!T$43</f>
        <v>8.6652544463306</v>
      </c>
      <c r="F6" s="281">
        <f>'[1]NMVOC time series'!U$6+'[1]NMVOC time series'!U$42+'[1]NMVOC time series'!U$43</f>
        <v>11.447257480515828</v>
      </c>
      <c r="G6" s="281">
        <f>'[1]NMVOC time series'!V$6+'[1]NMVOC time series'!V$42+'[1]NMVOC time series'!V$43</f>
        <v>10.09972213610785</v>
      </c>
      <c r="H6" s="281">
        <f>'[1]NMVOC time series'!W$6+'[1]NMVOC time series'!W$42+'[1]NMVOC time series'!W$43</f>
        <v>9.8157082941617819</v>
      </c>
      <c r="I6" s="281">
        <f>'[1]NMVOC time series'!X$6+'[1]NMVOC time series'!X$42+'[1]NMVOC time series'!X$43</f>
        <v>9.9896965030715119</v>
      </c>
      <c r="J6" s="281">
        <f>'[1]NMVOC time series'!Y$6+'[1]NMVOC time series'!Y$42+'[1]NMVOC time series'!Y$43</f>
        <v>9.8739146846424397</v>
      </c>
      <c r="K6" s="281">
        <f>'[1]NMVOC time series'!Z$6+'[1]NMVOC time series'!Z$42+'[1]NMVOC time series'!Z$43</f>
        <v>10.244980428487688</v>
      </c>
      <c r="L6" s="281">
        <f>'[1]NMVOC time series'!AA$6+'[1]NMVOC time series'!AA$42+'[1]NMVOC time series'!AA$43</f>
        <v>9.1585280422039883</v>
      </c>
      <c r="M6" s="281">
        <f>'[1]NMVOC time series'!AB$6+'[1]NMVOC time series'!AB$42+'[1]NMVOC time series'!AB$43</f>
        <v>9.5681427652754998</v>
      </c>
      <c r="N6" s="281">
        <f>'[1]NMVOC time series'!AC$6+'[1]NMVOC time series'!AC$42+'[1]NMVOC time series'!AC$43</f>
        <v>10.168258495099652</v>
      </c>
      <c r="O6" s="281">
        <f>'[1]NMVOC time series'!AD$6+'[1]NMVOC time series'!AD$42+'[1]NMVOC time series'!AD$43</f>
        <v>10.757091944923802</v>
      </c>
      <c r="P6" s="281">
        <f>'[1]NMVOC time series'!AE$6+'[1]NMVOC time series'!AE$42+'[1]NMVOC time series'!AE$43</f>
        <v>10.676390122297772</v>
      </c>
      <c r="Q6" s="284">
        <f>'[1]NMVOC time series'!AF$6+'[1]NMVOC time series'!AF$42+'[1]NMVOC time series'!AF$43</f>
        <v>10.73228090229777</v>
      </c>
      <c r="S6" s="71">
        <f t="shared" si="0"/>
        <v>5.2349885457323268E-3</v>
      </c>
      <c r="T6" s="71">
        <f t="shared" ref="T6:T20" si="6">(P6-O6)/O6</f>
        <v>-7.5021969728643438E-3</v>
      </c>
      <c r="U6" s="71">
        <f t="shared" ref="U6:U20" si="7">(O6-N6)/N6</f>
        <v>5.7908977245997896E-2</v>
      </c>
      <c r="V6" s="14">
        <f t="shared" ref="V6:V20" si="8">(N6-M6)/M6</f>
        <v>6.2720189753238134E-2</v>
      </c>
      <c r="W6" s="14">
        <f t="shared" ref="W6:W20" si="9">(M6-L6)/L6</f>
        <v>4.4724951562515304E-2</v>
      </c>
      <c r="X6" s="14">
        <f t="shared" si="1"/>
        <v>5.0368793245821946E-3</v>
      </c>
      <c r="Y6" s="14">
        <f t="shared" si="2"/>
        <v>-0.10154455569788562</v>
      </c>
      <c r="Z6" s="14">
        <f t="shared" si="3"/>
        <v>-6.1361179470395391E-2</v>
      </c>
      <c r="AA6" s="14">
        <f t="shared" si="4"/>
        <v>-2.4895745370229613E-3</v>
      </c>
      <c r="AB6" s="71">
        <f t="shared" si="5"/>
        <v>5.5275233993758256E-2</v>
      </c>
      <c r="AC6" s="71">
        <f t="shared" ref="AC6:AC20" si="10">(P6-C6)/C6</f>
        <v>4.7358351327751569E-2</v>
      </c>
      <c r="AD6" s="71">
        <f>(Q6-C6)/C6</f>
        <v>5.2841260300229446E-2</v>
      </c>
      <c r="AE6" s="343"/>
    </row>
    <row r="7" spans="1:31" ht="18" customHeight="1" x14ac:dyDescent="0.2">
      <c r="A7" s="345"/>
      <c r="B7" s="239" t="s">
        <v>33</v>
      </c>
      <c r="C7" s="281">
        <v>0.79989299999999997</v>
      </c>
      <c r="D7" s="281">
        <v>0.72104584999999999</v>
      </c>
      <c r="E7" s="281">
        <v>0.61962155200000002</v>
      </c>
      <c r="F7" s="281">
        <v>0.640818</v>
      </c>
      <c r="G7" s="282">
        <v>0.44561649399999997</v>
      </c>
      <c r="H7" s="281">
        <v>0.42543429999999999</v>
      </c>
      <c r="I7" s="281">
        <v>0.45189981699999998</v>
      </c>
      <c r="J7" s="281">
        <v>0.43097753</v>
      </c>
      <c r="K7" s="281">
        <v>0.30178245999999997</v>
      </c>
      <c r="L7" s="281">
        <v>0.21581881</v>
      </c>
      <c r="M7" s="284">
        <v>0.185796194</v>
      </c>
      <c r="N7" s="294">
        <v>0.74353774292735997</v>
      </c>
      <c r="O7" s="281">
        <v>0.17885936999999999</v>
      </c>
      <c r="P7" s="284">
        <v>0.21557519</v>
      </c>
      <c r="Q7" s="280">
        <v>0.11</v>
      </c>
      <c r="S7" s="71">
        <f t="shared" si="0"/>
        <v>-0.48973720027800971</v>
      </c>
      <c r="T7" s="71">
        <f t="shared" si="6"/>
        <v>0.20527758763770673</v>
      </c>
      <c r="U7" s="71">
        <f t="shared" si="7"/>
        <v>-0.75944816291931849</v>
      </c>
      <c r="V7" s="14">
        <f t="shared" si="8"/>
        <v>3.0018997532713718</v>
      </c>
      <c r="W7" s="14">
        <f t="shared" si="9"/>
        <v>-0.1391102842240674</v>
      </c>
      <c r="X7" s="14">
        <f t="shared" si="1"/>
        <v>-0.62272146399580941</v>
      </c>
      <c r="Y7" s="14">
        <f t="shared" si="2"/>
        <v>-0.73019040046606232</v>
      </c>
      <c r="Z7" s="14">
        <f t="shared" si="3"/>
        <v>-0.76772369054361012</v>
      </c>
      <c r="AA7" s="14">
        <f t="shared" si="4"/>
        <v>-7.0453494495688801E-2</v>
      </c>
      <c r="AB7" s="71">
        <f t="shared" si="5"/>
        <v>-0.77639588044901009</v>
      </c>
      <c r="AC7" s="71">
        <f t="shared" si="10"/>
        <v>-0.73049496620172949</v>
      </c>
      <c r="AD7" s="71">
        <f>(Q7/C7)/C7</f>
        <v>0.17192098578819309</v>
      </c>
      <c r="AE7" s="343"/>
    </row>
    <row r="8" spans="1:31" ht="18" customHeight="1" x14ac:dyDescent="0.2">
      <c r="A8" s="345"/>
      <c r="B8" s="239" t="s">
        <v>34</v>
      </c>
      <c r="C8" s="276">
        <v>12.018508077277861</v>
      </c>
      <c r="D8" s="276">
        <v>12.572198013595091</v>
      </c>
      <c r="E8" s="276">
        <v>12.181908879454957</v>
      </c>
      <c r="F8" s="276">
        <v>12.662984820140013</v>
      </c>
      <c r="G8" s="276">
        <v>12.840187856631191</v>
      </c>
      <c r="H8" s="276">
        <v>12.8036163634</v>
      </c>
      <c r="I8" s="276">
        <v>12.509796957200001</v>
      </c>
      <c r="J8" s="276">
        <v>12.555552306400005</v>
      </c>
      <c r="K8" s="276">
        <v>11.290187239400005</v>
      </c>
      <c r="L8" s="276">
        <v>10.528267019100003</v>
      </c>
      <c r="M8" s="279">
        <v>9.9625508759333332</v>
      </c>
      <c r="N8" s="294">
        <v>9.9598624002000022</v>
      </c>
      <c r="O8" s="276">
        <v>9.7682379832000006</v>
      </c>
      <c r="P8" s="279">
        <v>9.9336653217666679</v>
      </c>
      <c r="Q8" s="290">
        <v>9.4292468656000032</v>
      </c>
      <c r="S8" s="71">
        <f t="shared" si="0"/>
        <v>-5.0778684385649871E-2</v>
      </c>
      <c r="T8" s="71">
        <f t="shared" si="6"/>
        <v>1.6935228119050662E-2</v>
      </c>
      <c r="U8" s="71">
        <f t="shared" si="7"/>
        <v>-1.9239665097798307E-2</v>
      </c>
      <c r="V8" s="14">
        <f t="shared" si="8"/>
        <v>-2.6985816853649015E-4</v>
      </c>
      <c r="W8" s="14">
        <f t="shared" si="9"/>
        <v>-5.3733073272207846E-2</v>
      </c>
      <c r="X8" s="14">
        <f t="shared" si="1"/>
        <v>-6.0599937462688588E-2</v>
      </c>
      <c r="Y8" s="14">
        <f t="shared" si="2"/>
        <v>-0.12399551163886152</v>
      </c>
      <c r="Z8" s="14">
        <f t="shared" si="3"/>
        <v>-0.17106592499875353</v>
      </c>
      <c r="AA8" s="14">
        <f t="shared" si="4"/>
        <v>-0.17128961963007083</v>
      </c>
      <c r="AB8" s="71">
        <f t="shared" si="5"/>
        <v>-0.18723372981145733</v>
      </c>
      <c r="AC8" s="71">
        <f t="shared" si="10"/>
        <v>-0.1734693476183444</v>
      </c>
      <c r="AD8" s="71">
        <f t="shared" ref="AD8:AD20" si="11">(Q8-C8)/C8</f>
        <v>-0.21543948675069777</v>
      </c>
      <c r="AE8" s="343"/>
    </row>
    <row r="9" spans="1:31" ht="18" customHeight="1" x14ac:dyDescent="0.2">
      <c r="A9" s="345"/>
      <c r="B9" s="239" t="s">
        <v>35</v>
      </c>
      <c r="C9" s="281">
        <v>1.0513783299999999</v>
      </c>
      <c r="D9" s="281">
        <v>0.79276619000000004</v>
      </c>
      <c r="E9" s="281">
        <v>0.78974460700000004</v>
      </c>
      <c r="F9" s="281">
        <v>0.78303389999999995</v>
      </c>
      <c r="G9" s="282">
        <v>0.71155044499999998</v>
      </c>
      <c r="H9" s="281">
        <v>0.68911749</v>
      </c>
      <c r="I9" s="281">
        <v>0.71870553999999998</v>
      </c>
      <c r="J9" s="281">
        <v>0.67643251000000004</v>
      </c>
      <c r="K9" s="281">
        <v>0.59235212000000004</v>
      </c>
      <c r="L9" s="281">
        <v>0.46203005000000003</v>
      </c>
      <c r="M9" s="284">
        <v>0.37550367200000001</v>
      </c>
      <c r="N9" s="294">
        <v>0.4657876924219263</v>
      </c>
      <c r="O9" s="281">
        <v>0.34872047</v>
      </c>
      <c r="P9" s="284">
        <v>0.34014301800000002</v>
      </c>
      <c r="Q9" s="280">
        <v>0.16</v>
      </c>
      <c r="S9" s="71">
        <f t="shared" si="0"/>
        <v>-0.52960963026440844</v>
      </c>
      <c r="T9" s="71">
        <f t="shared" si="6"/>
        <v>-2.4596927160599392E-2</v>
      </c>
      <c r="U9" s="71">
        <f t="shared" si="7"/>
        <v>-0.25133172113934438</v>
      </c>
      <c r="V9" s="14">
        <f t="shared" si="8"/>
        <v>0.24043445418538087</v>
      </c>
      <c r="W9" s="14">
        <f t="shared" si="9"/>
        <v>-0.18727435152756841</v>
      </c>
      <c r="X9" s="14">
        <f t="shared" si="1"/>
        <v>-0.43659470325967237</v>
      </c>
      <c r="Y9" s="14">
        <f t="shared" si="2"/>
        <v>-0.56054824717568597</v>
      </c>
      <c r="Z9" s="14">
        <f t="shared" si="3"/>
        <v>-0.64284628921351261</v>
      </c>
      <c r="AA9" s="14">
        <f t="shared" si="4"/>
        <v>-0.55697423170028015</v>
      </c>
      <c r="AB9" s="71">
        <f t="shared" si="5"/>
        <v>-0.66832066055612926</v>
      </c>
      <c r="AC9" s="71">
        <f t="shared" si="10"/>
        <v>-0.67647895310910577</v>
      </c>
      <c r="AD9" s="71">
        <f t="shared" si="11"/>
        <v>-0.84781881513574653</v>
      </c>
      <c r="AE9" s="343"/>
    </row>
    <row r="10" spans="1:31" ht="18" customHeight="1" x14ac:dyDescent="0.2">
      <c r="A10" s="346"/>
      <c r="B10" s="240" t="s">
        <v>25</v>
      </c>
      <c r="C10" s="248">
        <f>SUM(C5:C9)</f>
        <v>24.39898456478079</v>
      </c>
      <c r="D10" s="248">
        <f t="shared" ref="D10:O10" si="12">SUM(D5:D9)</f>
        <v>24.728785552164844</v>
      </c>
      <c r="E10" s="248">
        <f t="shared" si="12"/>
        <v>22.588261531089938</v>
      </c>
      <c r="F10" s="248">
        <f t="shared" si="12"/>
        <v>25.79161750422605</v>
      </c>
      <c r="G10" s="248">
        <f t="shared" si="12"/>
        <v>24.422158964715081</v>
      </c>
      <c r="H10" s="248">
        <f t="shared" si="12"/>
        <v>24.079530279075023</v>
      </c>
      <c r="I10" s="248">
        <f t="shared" si="12"/>
        <v>23.982933076071021</v>
      </c>
      <c r="J10" s="248">
        <f t="shared" si="12"/>
        <v>23.876308004038254</v>
      </c>
      <c r="K10" s="248">
        <f t="shared" si="12"/>
        <v>22.809479952783683</v>
      </c>
      <c r="L10" s="248">
        <f t="shared" si="12"/>
        <v>20.728148470791918</v>
      </c>
      <c r="M10" s="295">
        <f t="shared" si="12"/>
        <v>20.494098481200876</v>
      </c>
      <c r="N10" s="296">
        <f t="shared" si="12"/>
        <v>21.680774616411156</v>
      </c>
      <c r="O10" s="248">
        <f t="shared" si="12"/>
        <v>21.550805132671787</v>
      </c>
      <c r="P10" s="295">
        <f>SUM(P5:P9)</f>
        <v>21.668555768745669</v>
      </c>
      <c r="Q10" s="297">
        <f>SUM(Q5+Q6+Q7+Q8+Q9)</f>
        <v>20.812475224417192</v>
      </c>
      <c r="S10" s="45">
        <f t="shared" si="0"/>
        <v>-3.9507965065363186E-2</v>
      </c>
      <c r="T10" s="45">
        <f t="shared" si="6"/>
        <v>5.4638625030007963E-3</v>
      </c>
      <c r="U10" s="45">
        <f t="shared" si="7"/>
        <v>-5.9946881990549216E-3</v>
      </c>
      <c r="V10" s="41">
        <f t="shared" si="8"/>
        <v>5.7903309886932187E-2</v>
      </c>
      <c r="W10" s="41">
        <f t="shared" si="9"/>
        <v>-1.1291408391870745E-2</v>
      </c>
      <c r="X10" s="41">
        <f t="shared" si="1"/>
        <v>-6.5146342782293892E-2</v>
      </c>
      <c r="Y10" s="41">
        <f t="shared" si="2"/>
        <v>-0.15045036338469653</v>
      </c>
      <c r="Z10" s="41">
        <f t="shared" si="3"/>
        <v>-0.16004297528088529</v>
      </c>
      <c r="AA10" s="41">
        <f t="shared" si="4"/>
        <v>-0.11140668338686885</v>
      </c>
      <c r="AB10" s="45">
        <f t="shared" si="5"/>
        <v>-0.11673352325572865</v>
      </c>
      <c r="AC10" s="45">
        <f t="shared" si="10"/>
        <v>-0.111907476673288</v>
      </c>
      <c r="AD10" s="45">
        <f t="shared" si="11"/>
        <v>-0.14699420505968999</v>
      </c>
      <c r="AE10" s="343"/>
    </row>
    <row r="11" spans="1:31" ht="18" customHeight="1" x14ac:dyDescent="0.2">
      <c r="A11" s="324" t="s">
        <v>29</v>
      </c>
      <c r="B11" s="238" t="s">
        <v>9</v>
      </c>
      <c r="C11" s="281">
        <v>9.7318240100000004</v>
      </c>
      <c r="D11" s="281">
        <v>9.1869629899999996</v>
      </c>
      <c r="E11" s="281">
        <v>9.4829617099999997</v>
      </c>
      <c r="F11" s="281">
        <v>8.5791305500000004</v>
      </c>
      <c r="G11" s="282">
        <v>6.9939593999999996</v>
      </c>
      <c r="H11" s="281">
        <v>5.8730429500000003</v>
      </c>
      <c r="I11" s="281">
        <v>4.8388177499999996</v>
      </c>
      <c r="J11" s="281">
        <v>4.0913835799999996</v>
      </c>
      <c r="K11" s="281">
        <v>3.1963401189999998</v>
      </c>
      <c r="L11" s="281">
        <v>3.1454310099999998</v>
      </c>
      <c r="M11" s="284">
        <v>2.7149218579999999</v>
      </c>
      <c r="N11" s="294">
        <v>4.2420599296754533</v>
      </c>
      <c r="O11" s="281">
        <v>2.227106</v>
      </c>
      <c r="P11" s="284">
        <v>2.1768238100000001</v>
      </c>
      <c r="Q11" s="280">
        <v>2.08</v>
      </c>
      <c r="S11" s="71">
        <f t="shared" si="0"/>
        <v>-4.4479396796013572E-2</v>
      </c>
      <c r="T11" s="71">
        <f t="shared" si="6"/>
        <v>-2.2577367220060426E-2</v>
      </c>
      <c r="U11" s="71">
        <f t="shared" si="7"/>
        <v>-0.47499421580062662</v>
      </c>
      <c r="V11" s="14">
        <f t="shared" si="8"/>
        <v>0.5624979839384584</v>
      </c>
      <c r="W11" s="14">
        <f t="shared" si="9"/>
        <v>-0.13686809554281085</v>
      </c>
      <c r="X11" s="14">
        <f t="shared" si="1"/>
        <v>-0.67155796120895939</v>
      </c>
      <c r="Y11" s="14">
        <f t="shared" si="2"/>
        <v>-0.67678916030870562</v>
      </c>
      <c r="Z11" s="14">
        <f t="shared" si="3"/>
        <v>-0.72102641239604581</v>
      </c>
      <c r="AA11" s="14">
        <f t="shared" si="4"/>
        <v>-0.56410433179674269</v>
      </c>
      <c r="AB11" s="71">
        <f t="shared" si="5"/>
        <v>-0.771152252885839</v>
      </c>
      <c r="AC11" s="71">
        <f t="shared" si="10"/>
        <v>-0.77631903250991896</v>
      </c>
      <c r="AD11" s="71">
        <f t="shared" si="11"/>
        <v>-0.78626822701862653</v>
      </c>
      <c r="AE11" s="343"/>
    </row>
    <row r="12" spans="1:31" ht="18" customHeight="1" x14ac:dyDescent="0.2">
      <c r="A12" s="325"/>
      <c r="B12" s="238" t="s">
        <v>11</v>
      </c>
      <c r="C12" s="276">
        <v>0.35074202717109237</v>
      </c>
      <c r="D12" s="276">
        <v>0.33421720504997254</v>
      </c>
      <c r="E12" s="276">
        <v>0.34710167046395601</v>
      </c>
      <c r="F12" s="276">
        <v>0.35075120406158861</v>
      </c>
      <c r="G12" s="276">
        <v>0.26866908381342225</v>
      </c>
      <c r="H12" s="276">
        <v>0.28426216053932124</v>
      </c>
      <c r="I12" s="276">
        <v>0.29636034432053748</v>
      </c>
      <c r="J12" s="276">
        <v>0.27765829928975749</v>
      </c>
      <c r="K12" s="276">
        <v>0.25538082011092328</v>
      </c>
      <c r="L12" s="276">
        <v>0.26737425606713261</v>
      </c>
      <c r="M12" s="279">
        <v>0.24911008057885822</v>
      </c>
      <c r="N12" s="294">
        <v>0.23595565323294748</v>
      </c>
      <c r="O12" s="276">
        <v>0.26162307055706341</v>
      </c>
      <c r="P12" s="279">
        <v>0.29499033864002633</v>
      </c>
      <c r="Q12" s="290">
        <v>0.25846528906431393</v>
      </c>
      <c r="S12" s="71">
        <f t="shared" si="0"/>
        <v>-0.12381778245382992</v>
      </c>
      <c r="T12" s="71">
        <f t="shared" si="6"/>
        <v>0.12753947123973183</v>
      </c>
      <c r="U12" s="71">
        <f t="shared" si="7"/>
        <v>0.10878068388035501</v>
      </c>
      <c r="V12" s="14">
        <f t="shared" si="8"/>
        <v>-5.2805680586444907E-2</v>
      </c>
      <c r="W12" s="14">
        <f t="shared" si="9"/>
        <v>-6.8309401798535896E-2</v>
      </c>
      <c r="X12" s="14">
        <f t="shared" si="1"/>
        <v>-0.27188417604044862</v>
      </c>
      <c r="Y12" s="14">
        <f t="shared" si="2"/>
        <v>-0.23768971108584278</v>
      </c>
      <c r="Z12" s="14">
        <f t="shared" si="3"/>
        <v>-0.28976267090643792</v>
      </c>
      <c r="AA12" s="14">
        <f t="shared" si="4"/>
        <v>-0.3272672364471223</v>
      </c>
      <c r="AB12" s="71">
        <f t="shared" si="5"/>
        <v>-0.25408690635911912</v>
      </c>
      <c r="AC12" s="71">
        <f t="shared" si="10"/>
        <v>-0.15895354480536861</v>
      </c>
      <c r="AD12" s="71">
        <f t="shared" si="11"/>
        <v>-0.26309005182822232</v>
      </c>
      <c r="AE12" s="343"/>
    </row>
    <row r="13" spans="1:31" ht="18" customHeight="1" x14ac:dyDescent="0.2">
      <c r="A13" s="325"/>
      <c r="B13" s="238" t="s">
        <v>12</v>
      </c>
      <c r="C13" s="276">
        <v>3.8883313670848005E-2</v>
      </c>
      <c r="D13" s="276">
        <v>0</v>
      </c>
      <c r="E13" s="276">
        <v>4.8625717737776519E-2</v>
      </c>
      <c r="F13" s="276">
        <v>0</v>
      </c>
      <c r="G13" s="298">
        <v>0</v>
      </c>
      <c r="H13" s="298">
        <v>0</v>
      </c>
      <c r="I13" s="298">
        <v>0</v>
      </c>
      <c r="J13" s="298">
        <v>0</v>
      </c>
      <c r="K13" s="298">
        <v>0</v>
      </c>
      <c r="L13" s="298">
        <v>0</v>
      </c>
      <c r="M13" s="299">
        <v>0</v>
      </c>
      <c r="N13" s="294">
        <v>1.11223E-2</v>
      </c>
      <c r="O13" s="281">
        <v>0</v>
      </c>
      <c r="P13" s="284">
        <v>0</v>
      </c>
      <c r="Q13" s="280">
        <v>1.155985E-2</v>
      </c>
      <c r="S13" s="71"/>
      <c r="T13" s="71"/>
      <c r="U13" s="71">
        <f t="shared" si="7"/>
        <v>-1</v>
      </c>
      <c r="V13" s="14"/>
      <c r="W13" s="14"/>
      <c r="X13" s="14">
        <f t="shared" si="1"/>
        <v>-1</v>
      </c>
      <c r="Y13" s="14">
        <f t="shared" si="2"/>
        <v>-1</v>
      </c>
      <c r="Z13" s="14">
        <f t="shared" si="3"/>
        <v>-1</v>
      </c>
      <c r="AA13" s="14">
        <f t="shared" si="4"/>
        <v>-0.71395699208787533</v>
      </c>
      <c r="AB13" s="71">
        <f t="shared" si="5"/>
        <v>-1</v>
      </c>
      <c r="AC13" s="71">
        <f t="shared" si="10"/>
        <v>-1</v>
      </c>
      <c r="AD13" s="71">
        <f t="shared" si="11"/>
        <v>-0.7027040931270534</v>
      </c>
      <c r="AE13" s="343"/>
    </row>
    <row r="14" spans="1:31" ht="18" customHeight="1" x14ac:dyDescent="0.2">
      <c r="A14" s="325"/>
      <c r="B14" s="238" t="s">
        <v>13</v>
      </c>
      <c r="C14" s="276">
        <v>1.5025664955669619E-2</v>
      </c>
      <c r="D14" s="276">
        <v>1.7050863275781612E-2</v>
      </c>
      <c r="E14" s="276">
        <v>1.1385907606159588E-2</v>
      </c>
      <c r="F14" s="276">
        <v>1.6920205319645401E-2</v>
      </c>
      <c r="G14" s="276">
        <v>1.4699020065328975E-2</v>
      </c>
      <c r="H14" s="276">
        <v>1.7704153056462901E-2</v>
      </c>
      <c r="I14" s="276">
        <v>1.4633691087260849E-2</v>
      </c>
      <c r="J14" s="276">
        <v>1.3392440503966402E-2</v>
      </c>
      <c r="K14" s="276">
        <v>1.280447970135324E-2</v>
      </c>
      <c r="L14" s="276">
        <v>1.3000466635557628E-2</v>
      </c>
      <c r="M14" s="279">
        <v>1.2216518898740083E-2</v>
      </c>
      <c r="N14" s="294">
        <v>1.1824545030331313E-2</v>
      </c>
      <c r="O14" s="276">
        <v>1.5156322911805877E-2</v>
      </c>
      <c r="P14" s="279">
        <v>1.3196453569762014E-2</v>
      </c>
      <c r="Q14" s="290">
        <v>1.4437704153056501E-2</v>
      </c>
      <c r="S14" s="71">
        <f t="shared" si="0"/>
        <v>9.4059405940597071E-2</v>
      </c>
      <c r="T14" s="71">
        <f t="shared" si="6"/>
        <v>-0.12931034482758619</v>
      </c>
      <c r="U14" s="71">
        <f t="shared" si="7"/>
        <v>0.28176795580110464</v>
      </c>
      <c r="V14" s="14">
        <f t="shared" si="8"/>
        <v>-3.2085561497326026E-2</v>
      </c>
      <c r="W14" s="14">
        <f t="shared" si="9"/>
        <v>-6.0301507537688377E-2</v>
      </c>
      <c r="X14" s="14">
        <f t="shared" si="1"/>
        <v>-0.1478260869565218</v>
      </c>
      <c r="Y14" s="14">
        <f t="shared" si="2"/>
        <v>-0.13478260869565212</v>
      </c>
      <c r="Z14" s="14">
        <f t="shared" si="3"/>
        <v>-0.18695652173913033</v>
      </c>
      <c r="AA14" s="14">
        <f t="shared" si="4"/>
        <v>-0.21304347826086933</v>
      </c>
      <c r="AB14" s="71">
        <f t="shared" si="5"/>
        <v>8.6956521739130731E-3</v>
      </c>
      <c r="AC14" s="71">
        <f t="shared" si="10"/>
        <v>-0.12173913043478257</v>
      </c>
      <c r="AD14" s="71">
        <f t="shared" si="11"/>
        <v>-3.9130434782605999E-2</v>
      </c>
      <c r="AE14" s="343"/>
    </row>
    <row r="15" spans="1:31" ht="18" customHeight="1" x14ac:dyDescent="0.2">
      <c r="A15" s="325"/>
      <c r="B15" s="238" t="s">
        <v>14</v>
      </c>
      <c r="C15" s="276">
        <v>1.4004122057889736E-4</v>
      </c>
      <c r="D15" s="276">
        <v>1.7012609208999998E-4</v>
      </c>
      <c r="E15" s="276">
        <v>3.6198674598999998E-4</v>
      </c>
      <c r="F15" s="276">
        <v>1.400314124675E-4</v>
      </c>
      <c r="G15" s="276">
        <v>1.368846917025E-4</v>
      </c>
      <c r="H15" s="276">
        <v>1.1705388283750001E-4</v>
      </c>
      <c r="I15" s="276">
        <v>9.5074627732500005E-5</v>
      </c>
      <c r="J15" s="276">
        <v>1.8433079722000002E-4</v>
      </c>
      <c r="K15" s="276">
        <v>1.5422226468000001E-4</v>
      </c>
      <c r="L15" s="276">
        <v>1.210087276475E-4</v>
      </c>
      <c r="M15" s="279">
        <v>8.7623133590000008E-5</v>
      </c>
      <c r="N15" s="294">
        <v>2.4449999999999998E-4</v>
      </c>
      <c r="O15" s="276">
        <v>1.2335275973750001E-4</v>
      </c>
      <c r="P15" s="279">
        <v>6.9990672435000015E-5</v>
      </c>
      <c r="Q15" s="290">
        <v>5.4983477800000003E-5</v>
      </c>
      <c r="S15" s="71">
        <f t="shared" si="0"/>
        <v>-0.21441706605886832</v>
      </c>
      <c r="T15" s="71">
        <f t="shared" si="6"/>
        <v>-0.43259743370198461</v>
      </c>
      <c r="U15" s="71">
        <f t="shared" si="7"/>
        <v>-0.49548973522494877</v>
      </c>
      <c r="V15" s="14">
        <f t="shared" si="8"/>
        <v>1.7903590066071724</v>
      </c>
      <c r="W15" s="14">
        <f t="shared" si="9"/>
        <v>-0.27589410042185269</v>
      </c>
      <c r="X15" s="14">
        <f t="shared" si="1"/>
        <v>0.10126335690649906</v>
      </c>
      <c r="Y15" s="14">
        <f t="shared" si="2"/>
        <v>-0.13590636280319129</v>
      </c>
      <c r="Z15" s="14">
        <f t="shared" si="3"/>
        <v>-0.37430469951785161</v>
      </c>
      <c r="AA15" s="14">
        <f t="shared" si="4"/>
        <v>0.74591451709214385</v>
      </c>
      <c r="AB15" s="71">
        <f t="shared" si="5"/>
        <v>-0.11916820470723685</v>
      </c>
      <c r="AC15" s="71">
        <f t="shared" si="10"/>
        <v>-0.50021377887399798</v>
      </c>
      <c r="AD15" s="71">
        <f t="shared" si="11"/>
        <v>-0.60737647406448414</v>
      </c>
      <c r="AE15" s="343"/>
    </row>
    <row r="16" spans="1:31" s="6" customFormat="1" ht="18" customHeight="1" x14ac:dyDescent="0.2">
      <c r="A16" s="326"/>
      <c r="B16" s="240" t="s">
        <v>25</v>
      </c>
      <c r="C16" s="300">
        <f>SUM(C11:C15)</f>
        <v>10.136615057018188</v>
      </c>
      <c r="D16" s="300">
        <f t="shared" ref="D16:O16" si="13">SUM(D11:D15)</f>
        <v>9.5384011844178431</v>
      </c>
      <c r="E16" s="300">
        <f t="shared" si="13"/>
        <v>9.890436992553882</v>
      </c>
      <c r="F16" s="300">
        <f t="shared" si="13"/>
        <v>8.9469419907937002</v>
      </c>
      <c r="G16" s="300">
        <f t="shared" si="13"/>
        <v>7.2774643885704533</v>
      </c>
      <c r="H16" s="300">
        <f t="shared" si="13"/>
        <v>6.1751263174786217</v>
      </c>
      <c r="I16" s="300">
        <f t="shared" si="13"/>
        <v>5.1499068600355304</v>
      </c>
      <c r="J16" s="300">
        <f t="shared" si="13"/>
        <v>4.3826186505909428</v>
      </c>
      <c r="K16" s="300">
        <f t="shared" si="13"/>
        <v>3.4646796410769567</v>
      </c>
      <c r="L16" s="300">
        <f t="shared" si="13"/>
        <v>3.4259267414303376</v>
      </c>
      <c r="M16" s="301">
        <f t="shared" si="13"/>
        <v>2.9763360806111878</v>
      </c>
      <c r="N16" s="302">
        <f t="shared" si="13"/>
        <v>4.5012069279387319</v>
      </c>
      <c r="O16" s="300">
        <f t="shared" si="13"/>
        <v>2.5040087462286067</v>
      </c>
      <c r="P16" s="301">
        <f>SUM(P11:P15)</f>
        <v>2.4850805928822237</v>
      </c>
      <c r="Q16" s="303">
        <f>SUM(Q11+Q12+Q13+Q14+Q15)</f>
        <v>2.3645178266951703</v>
      </c>
      <c r="S16" s="45">
        <f t="shared" si="0"/>
        <v>-4.8514630282965349E-2</v>
      </c>
      <c r="T16" s="45">
        <f t="shared" si="6"/>
        <v>-7.559140268535991E-3</v>
      </c>
      <c r="U16" s="45">
        <f t="shared" si="7"/>
        <v>-0.44370281430823172</v>
      </c>
      <c r="V16" s="41">
        <f t="shared" si="8"/>
        <v>0.51233153986239799</v>
      </c>
      <c r="W16" s="41">
        <f t="shared" si="9"/>
        <v>-0.1312318373251157</v>
      </c>
      <c r="X16" s="41">
        <f t="shared" si="1"/>
        <v>-0.65820151780567504</v>
      </c>
      <c r="Y16" s="41">
        <f t="shared" si="2"/>
        <v>-0.66202457899805889</v>
      </c>
      <c r="Z16" s="41">
        <f t="shared" si="3"/>
        <v>-0.70637771446687314</v>
      </c>
      <c r="AA16" s="41">
        <f t="shared" si="4"/>
        <v>-0.5559457567817695</v>
      </c>
      <c r="AB16" s="45">
        <f t="shared" si="5"/>
        <v>-0.75297387420321038</v>
      </c>
      <c r="AC16" s="45">
        <f t="shared" si="10"/>
        <v>-0.75484117933810135</v>
      </c>
      <c r="AD16" s="45">
        <f t="shared" si="11"/>
        <v>-0.7667349688831212</v>
      </c>
      <c r="AE16" s="343"/>
    </row>
    <row r="17" spans="1:33" s="6" customFormat="1" ht="18" customHeight="1" x14ac:dyDescent="0.2">
      <c r="A17" s="339" t="s">
        <v>21</v>
      </c>
      <c r="B17" s="340"/>
      <c r="C17" s="281">
        <v>2.9086909099999998</v>
      </c>
      <c r="D17" s="281">
        <v>4.6813431300000001</v>
      </c>
      <c r="E17" s="281">
        <v>5.2304191600000003</v>
      </c>
      <c r="F17" s="281">
        <v>4.96016222</v>
      </c>
      <c r="G17" s="282">
        <v>4.1476838100000002</v>
      </c>
      <c r="H17" s="281">
        <v>4.2983197200000003</v>
      </c>
      <c r="I17" s="281">
        <v>3.631565894</v>
      </c>
      <c r="J17" s="281">
        <v>4.1346725820000003</v>
      </c>
      <c r="K17" s="281">
        <v>4.4084695500000004</v>
      </c>
      <c r="L17" s="281">
        <v>4.5297079050000004</v>
      </c>
      <c r="M17" s="284">
        <v>4.5119852700000003</v>
      </c>
      <c r="N17" s="302">
        <v>5.6148970170157595</v>
      </c>
      <c r="O17" s="281">
        <v>4.4240702900000004</v>
      </c>
      <c r="P17" s="284">
        <v>5.4354206899999999</v>
      </c>
      <c r="Q17" s="304">
        <v>7.62</v>
      </c>
      <c r="S17" s="45">
        <f t="shared" si="0"/>
        <v>0.40191540537407788</v>
      </c>
      <c r="T17" s="45">
        <f t="shared" si="6"/>
        <v>0.2286017928526175</v>
      </c>
      <c r="U17" s="45">
        <f t="shared" si="7"/>
        <v>-0.21208344933255199</v>
      </c>
      <c r="V17" s="41">
        <f t="shared" si="8"/>
        <v>0.24444045824993554</v>
      </c>
      <c r="W17" s="41">
        <f t="shared" si="9"/>
        <v>-3.9125337376472958E-3</v>
      </c>
      <c r="X17" s="41">
        <f t="shared" si="1"/>
        <v>0.51561980506206506</v>
      </c>
      <c r="Y17" s="41">
        <f t="shared" si="2"/>
        <v>0.55730122077495015</v>
      </c>
      <c r="Z17" s="41">
        <f t="shared" si="3"/>
        <v>0.55120822720898888</v>
      </c>
      <c r="AA17" s="41">
        <f t="shared" si="4"/>
        <v>0.93038627710902422</v>
      </c>
      <c r="AB17" s="45">
        <f t="shared" si="5"/>
        <v>0.52098329691551881</v>
      </c>
      <c r="AC17" s="45">
        <f t="shared" si="10"/>
        <v>0.86868280548929155</v>
      </c>
      <c r="AD17" s="45">
        <f>(Q17-C17)/C17</f>
        <v>1.6197352127730893</v>
      </c>
      <c r="AE17" s="343"/>
    </row>
    <row r="18" spans="1:33" ht="18" customHeight="1" x14ac:dyDescent="0.2">
      <c r="A18" s="347" t="s">
        <v>0</v>
      </c>
      <c r="B18" s="348"/>
      <c r="C18" s="281">
        <v>6.3147391400000004</v>
      </c>
      <c r="D18" s="281">
        <v>7.7553564000000001</v>
      </c>
      <c r="E18" s="281">
        <v>7.2811191199999996</v>
      </c>
      <c r="F18" s="281">
        <v>9.9669229799999997</v>
      </c>
      <c r="G18" s="282">
        <v>4.1497272799999996</v>
      </c>
      <c r="H18" s="281">
        <v>5.5928953899999998</v>
      </c>
      <c r="I18" s="281">
        <v>6.043589452</v>
      </c>
      <c r="J18" s="281">
        <v>5.8992651299999999</v>
      </c>
      <c r="K18" s="281">
        <v>6.4204442999999998</v>
      </c>
      <c r="L18" s="281">
        <v>6.5847047400000003</v>
      </c>
      <c r="M18" s="284">
        <v>5.7360806847000001</v>
      </c>
      <c r="N18" s="294">
        <v>5.8520018270500005</v>
      </c>
      <c r="O18" s="281">
        <v>5.8408686459999997</v>
      </c>
      <c r="P18" s="284">
        <v>5.7538251300000001</v>
      </c>
      <c r="Q18" s="280">
        <v>5.14</v>
      </c>
      <c r="S18" s="71">
        <f t="shared" si="0"/>
        <v>-0.10668122790168988</v>
      </c>
      <c r="T18" s="71">
        <f t="shared" si="6"/>
        <v>-1.4902495035496061E-2</v>
      </c>
      <c r="U18" s="71">
        <f t="shared" si="7"/>
        <v>-1.902456865023413E-3</v>
      </c>
      <c r="V18" s="14">
        <f t="shared" si="8"/>
        <v>2.0209119906419715E-2</v>
      </c>
      <c r="W18" s="14">
        <f t="shared" si="9"/>
        <v>-0.12887807256487557</v>
      </c>
      <c r="X18" s="14">
        <f t="shared" si="1"/>
        <v>1.6739434148660557E-2</v>
      </c>
      <c r="Y18" s="14">
        <f t="shared" si="2"/>
        <v>4.2751663056029246E-2</v>
      </c>
      <c r="Z18" s="14">
        <f t="shared" si="3"/>
        <v>-9.1636161442450376E-2</v>
      </c>
      <c r="AA18" s="14">
        <f t="shared" si="4"/>
        <v>-7.3278927710385175E-2</v>
      </c>
      <c r="AB18" s="71">
        <f t="shared" si="5"/>
        <v>-7.5041974576324416E-2</v>
      </c>
      <c r="AC18" s="71">
        <f t="shared" si="10"/>
        <v>-8.8826156958242974E-2</v>
      </c>
      <c r="AD18" s="71">
        <f t="shared" si="11"/>
        <v>-0.18603130136583926</v>
      </c>
      <c r="AE18" s="343"/>
    </row>
    <row r="19" spans="1:33" ht="18" customHeight="1" x14ac:dyDescent="0.2">
      <c r="A19" s="347" t="s">
        <v>22</v>
      </c>
      <c r="B19" s="348"/>
      <c r="C19" s="281">
        <v>1.7967465600000001</v>
      </c>
      <c r="D19" s="281">
        <v>1.976869</v>
      </c>
      <c r="E19" s="281">
        <v>2.0121991800000001</v>
      </c>
      <c r="F19" s="281">
        <v>2.2077274600000001</v>
      </c>
      <c r="G19" s="282">
        <v>2.0024842399999998</v>
      </c>
      <c r="H19" s="281">
        <v>7.1949230000000003E-2</v>
      </c>
      <c r="I19" s="281">
        <v>1.955446171</v>
      </c>
      <c r="J19" s="281">
        <v>1.731649118</v>
      </c>
      <c r="K19" s="281">
        <v>1.4521113704999999</v>
      </c>
      <c r="L19" s="281">
        <v>1.2733514100000001</v>
      </c>
      <c r="M19" s="284">
        <v>1.2281045799999999</v>
      </c>
      <c r="N19" s="294">
        <v>0.7834874195999999</v>
      </c>
      <c r="O19" s="281">
        <v>0.61344628999999995</v>
      </c>
      <c r="P19" s="284">
        <v>0.59864457599999998</v>
      </c>
      <c r="Q19" s="280">
        <v>0.5</v>
      </c>
      <c r="S19" s="71">
        <f t="shared" si="0"/>
        <v>-0.1647798709864198</v>
      </c>
      <c r="T19" s="71">
        <f t="shared" si="6"/>
        <v>-2.4128785586102357E-2</v>
      </c>
      <c r="U19" s="71">
        <f t="shared" si="7"/>
        <v>-0.21703109117796993</v>
      </c>
      <c r="V19" s="14">
        <f t="shared" si="8"/>
        <v>-0.36203525957048382</v>
      </c>
      <c r="W19" s="14">
        <f t="shared" si="9"/>
        <v>-3.5533655238187689E-2</v>
      </c>
      <c r="X19" s="14">
        <f t="shared" si="1"/>
        <v>-0.19181068558717604</v>
      </c>
      <c r="Y19" s="14">
        <f t="shared" si="2"/>
        <v>-0.2913016012675711</v>
      </c>
      <c r="Z19" s="14">
        <f t="shared" si="3"/>
        <v>-0.31648424583598489</v>
      </c>
      <c r="AA19" s="14">
        <f t="shared" si="4"/>
        <v>-0.56394104931526912</v>
      </c>
      <c r="AB19" s="71">
        <f t="shared" si="5"/>
        <v>-0.65857939920029684</v>
      </c>
      <c r="AC19" s="71">
        <f t="shared" si="10"/>
        <v>-0.66681746367167105</v>
      </c>
      <c r="AD19" s="71">
        <f t="shared" si="11"/>
        <v>-0.72171923902278123</v>
      </c>
      <c r="AE19" s="343"/>
    </row>
    <row r="20" spans="1:33" ht="18" customHeight="1" x14ac:dyDescent="0.2">
      <c r="A20" s="349" t="s">
        <v>26</v>
      </c>
      <c r="B20" s="349"/>
      <c r="C20" s="26">
        <v>47.553605887437897</v>
      </c>
      <c r="D20" s="26">
        <v>48.360988723231472</v>
      </c>
      <c r="E20" s="26">
        <v>48.140573166235846</v>
      </c>
      <c r="F20" s="26">
        <v>48.696715733096923</v>
      </c>
      <c r="G20" s="26">
        <v>43.882225257136291</v>
      </c>
      <c r="H20" s="26">
        <v>42.985799080257422</v>
      </c>
      <c r="I20" s="26">
        <v>41.527651936035895</v>
      </c>
      <c r="J20" s="26">
        <v>40.796329120316649</v>
      </c>
      <c r="K20" s="26">
        <v>39.272487233235736</v>
      </c>
      <c r="L20" s="26">
        <v>37.313091805066868</v>
      </c>
      <c r="M20" s="26">
        <v>35.842711893656727</v>
      </c>
      <c r="N20" s="27">
        <v>35.767219838955072</v>
      </c>
      <c r="O20" s="27">
        <v>35.805497581553951</v>
      </c>
      <c r="P20" s="203">
        <v>36.81411955776889</v>
      </c>
      <c r="Q20" s="27">
        <v>37.766390165813945</v>
      </c>
      <c r="S20" s="47">
        <f t="shared" si="0"/>
        <v>2.5866993954608834E-2</v>
      </c>
      <c r="T20" s="47">
        <f t="shared" si="6"/>
        <v>2.8169472409023448E-2</v>
      </c>
      <c r="U20" s="47">
        <f t="shared" si="7"/>
        <v>1.0701906038889223E-3</v>
      </c>
      <c r="V20" s="30">
        <f t="shared" si="8"/>
        <v>-2.1062037639795763E-3</v>
      </c>
      <c r="W20" s="30">
        <f t="shared" si="9"/>
        <v>-3.9406541786775058E-2</v>
      </c>
      <c r="X20" s="30">
        <f t="shared" si="1"/>
        <v>-0.17414281208882543</v>
      </c>
      <c r="Y20" s="30">
        <f t="shared" si="2"/>
        <v>-0.21534674166688664</v>
      </c>
      <c r="Z20" s="30">
        <f t="shared" si="3"/>
        <v>-0.24626721307951968</v>
      </c>
      <c r="AA20" s="30">
        <f t="shared" si="4"/>
        <v>-0.2478547279123664</v>
      </c>
      <c r="AB20" s="47">
        <f t="shared" si="5"/>
        <v>-0.24704978910941874</v>
      </c>
      <c r="AC20" s="47">
        <f t="shared" si="10"/>
        <v>-0.22583957891836812</v>
      </c>
      <c r="AD20" s="47">
        <f t="shared" si="11"/>
        <v>-0.20581437598635213</v>
      </c>
      <c r="AE20" s="343"/>
    </row>
    <row r="21" spans="1:33" ht="18" customHeight="1" x14ac:dyDescent="0.2">
      <c r="A21" s="7" t="s">
        <v>16</v>
      </c>
      <c r="B21" s="2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4"/>
      <c r="Q21" s="4"/>
      <c r="R21" s="4"/>
      <c r="S21" s="4"/>
      <c r="T21" s="4"/>
      <c r="U21" s="4"/>
      <c r="V21" s="4"/>
      <c r="W21" s="5"/>
      <c r="Z21" s="16"/>
    </row>
    <row r="22" spans="1:33" ht="18" customHeight="1" x14ac:dyDescent="0.2">
      <c r="M22" s="23"/>
      <c r="R22" s="24"/>
      <c r="S22" s="24"/>
      <c r="T22" s="24"/>
    </row>
    <row r="23" spans="1:33" ht="18" customHeight="1" x14ac:dyDescent="0.25">
      <c r="A23" s="1" t="s">
        <v>39</v>
      </c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</row>
    <row r="24" spans="1:33" ht="18" customHeight="1" x14ac:dyDescent="0.2"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</row>
    <row r="25" spans="1:33" ht="18" customHeight="1" x14ac:dyDescent="0.2">
      <c r="A25" s="333" t="s">
        <v>3</v>
      </c>
      <c r="B25" s="333" t="s">
        <v>4</v>
      </c>
      <c r="C25" s="333" t="s">
        <v>15</v>
      </c>
      <c r="D25" s="333"/>
      <c r="E25" s="333"/>
      <c r="F25" s="333"/>
      <c r="G25" s="333"/>
      <c r="H25" s="333"/>
      <c r="I25" s="333"/>
      <c r="J25" s="333"/>
      <c r="K25" s="333"/>
      <c r="L25" s="333"/>
      <c r="M25" s="333"/>
      <c r="N25" s="333"/>
      <c r="O25" s="333"/>
      <c r="P25" s="333"/>
      <c r="Q25" s="333"/>
      <c r="R25" s="86"/>
      <c r="S25" s="86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</row>
    <row r="26" spans="1:33" ht="18" customHeight="1" x14ac:dyDescent="0.2">
      <c r="A26" s="333"/>
      <c r="B26" s="333"/>
      <c r="C26" s="180">
        <v>2005</v>
      </c>
      <c r="D26" s="180">
        <v>2006</v>
      </c>
      <c r="E26" s="180">
        <v>2007</v>
      </c>
      <c r="F26" s="180">
        <v>2008</v>
      </c>
      <c r="G26" s="180">
        <v>2009</v>
      </c>
      <c r="H26" s="180">
        <v>2010</v>
      </c>
      <c r="I26" s="180">
        <v>2011</v>
      </c>
      <c r="J26" s="180">
        <v>2012</v>
      </c>
      <c r="K26" s="180">
        <v>2013</v>
      </c>
      <c r="L26" s="180">
        <v>2014</v>
      </c>
      <c r="M26" s="180">
        <v>2015</v>
      </c>
      <c r="N26" s="180">
        <v>2016</v>
      </c>
      <c r="O26" s="181">
        <v>2017</v>
      </c>
      <c r="P26" s="181">
        <v>2018</v>
      </c>
      <c r="Q26" s="201">
        <v>2019</v>
      </c>
      <c r="R26" s="50"/>
      <c r="S26" s="50"/>
      <c r="T26" s="50"/>
      <c r="U26" s="50"/>
      <c r="V26" s="50"/>
      <c r="W26" s="50"/>
      <c r="X26" s="50"/>
      <c r="Y26" s="25"/>
      <c r="Z26" s="25"/>
      <c r="AA26" s="25"/>
      <c r="AB26" s="25"/>
      <c r="AC26" s="25"/>
      <c r="AD26" s="25"/>
      <c r="AE26" s="25"/>
      <c r="AF26" s="25"/>
      <c r="AG26" s="25"/>
    </row>
    <row r="27" spans="1:33" ht="18" customHeight="1" x14ac:dyDescent="0.2">
      <c r="A27" s="321" t="s">
        <v>6</v>
      </c>
      <c r="B27" s="70" t="s">
        <v>19</v>
      </c>
      <c r="C27" s="19">
        <f>C5/C$20</f>
        <v>7.0566435234020036E-3</v>
      </c>
      <c r="D27" s="19">
        <f t="shared" ref="D27:L27" si="14">D5/D$20</f>
        <v>6.2548279323059244E-3</v>
      </c>
      <c r="E27" s="19">
        <f t="shared" si="14"/>
        <v>6.8909035453081297E-3</v>
      </c>
      <c r="F27" s="19">
        <f t="shared" si="14"/>
        <v>5.2883094823411936E-3</v>
      </c>
      <c r="G27" s="19">
        <f t="shared" si="14"/>
        <v>7.4080571591609067E-3</v>
      </c>
      <c r="H27" s="19">
        <f t="shared" si="14"/>
        <v>8.0411168085506735E-3</v>
      </c>
      <c r="I27" s="19">
        <f t="shared" si="14"/>
        <v>7.5331554811083855E-3</v>
      </c>
      <c r="J27" s="19">
        <f t="shared" si="14"/>
        <v>8.3201351767400265E-3</v>
      </c>
      <c r="K27" s="19">
        <f t="shared" si="14"/>
        <v>9.6805099875174171E-3</v>
      </c>
      <c r="L27" s="19">
        <f t="shared" si="14"/>
        <v>9.742010964595732E-3</v>
      </c>
      <c r="M27" s="19">
        <f>M5/M$20</f>
        <v>1.1218597944961975E-2</v>
      </c>
      <c r="N27" s="19">
        <f t="shared" ref="N27:O27" si="15">N5/N$20</f>
        <v>9.5989648428946184E-3</v>
      </c>
      <c r="O27" s="19">
        <f t="shared" si="15"/>
        <v>1.390555635804065E-2</v>
      </c>
      <c r="P27" s="19">
        <f>P5/P$20</f>
        <v>1.3657317429315743E-2</v>
      </c>
      <c r="Q27" s="19">
        <f>Q5/Q20</f>
        <v>1.0086943836751728E-2</v>
      </c>
      <c r="R27" s="50"/>
      <c r="S27" s="50"/>
      <c r="T27" s="50"/>
      <c r="U27" s="50"/>
      <c r="V27" s="50"/>
      <c r="W27" s="50"/>
      <c r="X27" s="50"/>
      <c r="Y27" s="25"/>
      <c r="Z27" s="25"/>
      <c r="AA27" s="25"/>
      <c r="AB27" s="25"/>
      <c r="AC27" s="25"/>
      <c r="AD27" s="25"/>
      <c r="AE27" s="25"/>
      <c r="AF27" s="25"/>
      <c r="AG27" s="25"/>
    </row>
    <row r="28" spans="1:33" ht="18" customHeight="1" x14ac:dyDescent="0.2">
      <c r="A28" s="322"/>
      <c r="B28" s="70" t="s">
        <v>20</v>
      </c>
      <c r="C28" s="19">
        <f t="shared" ref="C28:M42" si="16">C6/C$20</f>
        <v>0.21436095375462907</v>
      </c>
      <c r="D28" s="19">
        <f t="shared" si="16"/>
        <v>0.21381460777501687</v>
      </c>
      <c r="E28" s="19">
        <f t="shared" si="16"/>
        <v>0.17999898788924501</v>
      </c>
      <c r="F28" s="19">
        <f t="shared" si="16"/>
        <v>0.23507247476929236</v>
      </c>
      <c r="G28" s="19">
        <f t="shared" si="16"/>
        <v>0.2301551955701106</v>
      </c>
      <c r="H28" s="19">
        <f t="shared" si="16"/>
        <v>0.22834769863961779</v>
      </c>
      <c r="I28" s="19">
        <f t="shared" si="16"/>
        <v>0.240555293577841</v>
      </c>
      <c r="J28" s="19">
        <f t="shared" si="16"/>
        <v>0.24202948886705622</v>
      </c>
      <c r="K28" s="19">
        <f t="shared" si="16"/>
        <v>0.26086915166955632</v>
      </c>
      <c r="L28" s="19">
        <f t="shared" si="16"/>
        <v>0.24545079485909344</v>
      </c>
      <c r="M28" s="19">
        <f t="shared" si="16"/>
        <v>0.26694807004736781</v>
      </c>
      <c r="N28" s="19">
        <f t="shared" ref="N28:O28" si="17">N6/N$20</f>
        <v>0.28428987606202255</v>
      </c>
      <c r="O28" s="19">
        <f t="shared" si="17"/>
        <v>0.30043129327898443</v>
      </c>
      <c r="P28" s="19">
        <f>P6/P$20</f>
        <v>0.29000802546817206</v>
      </c>
      <c r="Q28" s="19">
        <f>Q6/Q20</f>
        <v>0.28417544952476309</v>
      </c>
      <c r="R28" s="50"/>
      <c r="S28" s="50"/>
      <c r="T28" s="50"/>
      <c r="U28" s="50"/>
      <c r="V28" s="50"/>
      <c r="W28" s="50"/>
      <c r="X28" s="50"/>
      <c r="Y28" s="25"/>
      <c r="Z28" s="25"/>
      <c r="AA28" s="25"/>
      <c r="AB28" s="25"/>
      <c r="AC28" s="25"/>
      <c r="AD28" s="25"/>
      <c r="AE28" s="25"/>
      <c r="AF28" s="25"/>
      <c r="AG28" s="25"/>
    </row>
    <row r="29" spans="1:33" ht="18" customHeight="1" x14ac:dyDescent="0.2">
      <c r="A29" s="322"/>
      <c r="B29" s="70" t="s">
        <v>33</v>
      </c>
      <c r="C29" s="19">
        <f t="shared" si="16"/>
        <v>1.6820869523404648E-2</v>
      </c>
      <c r="D29" s="19">
        <f t="shared" si="16"/>
        <v>1.4909658984156101E-2</v>
      </c>
      <c r="E29" s="19">
        <f t="shared" si="16"/>
        <v>1.2871087966908159E-2</v>
      </c>
      <c r="F29" s="19">
        <f t="shared" si="16"/>
        <v>1.3159367944078114E-2</v>
      </c>
      <c r="G29" s="19">
        <f t="shared" si="16"/>
        <v>1.0154829008529648E-2</v>
      </c>
      <c r="H29" s="19">
        <f t="shared" si="16"/>
        <v>9.8970894831031317E-3</v>
      </c>
      <c r="I29" s="19">
        <f t="shared" si="16"/>
        <v>1.0881901478466712E-2</v>
      </c>
      <c r="J29" s="19">
        <f t="shared" si="16"/>
        <v>1.0564125236095626E-2</v>
      </c>
      <c r="K29" s="19">
        <f t="shared" si="16"/>
        <v>7.6843225693280217E-3</v>
      </c>
      <c r="L29" s="19">
        <f t="shared" si="16"/>
        <v>5.7839969715587402E-3</v>
      </c>
      <c r="M29" s="19">
        <f t="shared" si="16"/>
        <v>5.1836533617000483E-3</v>
      </c>
      <c r="N29" s="19">
        <f t="shared" ref="N29:O29" si="18">N7/N$20</f>
        <v>2.0788245389918518E-2</v>
      </c>
      <c r="O29" s="19">
        <f t="shared" si="18"/>
        <v>4.9953046900860169E-3</v>
      </c>
      <c r="P29" s="19">
        <f t="shared" ref="P29" si="19">P7/P$20</f>
        <v>5.8557747024675791E-3</v>
      </c>
      <c r="Q29" s="19">
        <f>Q7/Q20</f>
        <v>2.9126426835353663E-3</v>
      </c>
      <c r="R29" s="50"/>
      <c r="S29" s="50"/>
      <c r="T29" s="50"/>
      <c r="U29" s="50"/>
      <c r="V29" s="50"/>
      <c r="W29" s="50"/>
      <c r="X29" s="50"/>
      <c r="Y29" s="25"/>
      <c r="Z29" s="25"/>
      <c r="AA29" s="25"/>
      <c r="AB29" s="25"/>
      <c r="AC29" s="25"/>
      <c r="AD29" s="25"/>
      <c r="AE29" s="25"/>
      <c r="AF29" s="25"/>
      <c r="AG29" s="25"/>
    </row>
    <row r="30" spans="1:33" ht="18" customHeight="1" x14ac:dyDescent="0.2">
      <c r="A30" s="322"/>
      <c r="B30" s="70" t="s">
        <v>34</v>
      </c>
      <c r="C30" s="19">
        <f t="shared" si="16"/>
        <v>0.25273599873217517</v>
      </c>
      <c r="D30" s="19">
        <f t="shared" si="16"/>
        <v>0.25996569436463374</v>
      </c>
      <c r="E30" s="19">
        <f t="shared" si="16"/>
        <v>0.25304868800355146</v>
      </c>
      <c r="F30" s="19">
        <f t="shared" si="16"/>
        <v>0.26003775879968766</v>
      </c>
      <c r="G30" s="19">
        <f t="shared" si="16"/>
        <v>0.29260566849998271</v>
      </c>
      <c r="H30" s="19">
        <f t="shared" si="16"/>
        <v>0.29785688849228492</v>
      </c>
      <c r="I30" s="19">
        <f t="shared" si="16"/>
        <v>0.30124017068117792</v>
      </c>
      <c r="J30" s="19">
        <f t="shared" si="16"/>
        <v>0.30776181526948498</v>
      </c>
      <c r="K30" s="19">
        <f t="shared" si="16"/>
        <v>0.28748337665370183</v>
      </c>
      <c r="L30" s="19">
        <f t="shared" si="16"/>
        <v>0.28216013494948</v>
      </c>
      <c r="M30" s="19">
        <f t="shared" si="16"/>
        <v>0.2779519280095672</v>
      </c>
      <c r="N30" s="19">
        <f t="shared" ref="N30:O30" si="20">N8/N$20</f>
        <v>0.27846342111702066</v>
      </c>
      <c r="O30" s="19">
        <f t="shared" si="20"/>
        <v>0.27281391526401633</v>
      </c>
      <c r="P30" s="19">
        <f t="shared" ref="P30" si="21">P8/P$20</f>
        <v>0.26983302714000029</v>
      </c>
      <c r="Q30" s="19">
        <f>Q8/Q20</f>
        <v>0.24967297176671488</v>
      </c>
      <c r="R30" s="50"/>
      <c r="S30" s="50"/>
      <c r="T30" s="50"/>
      <c r="U30" s="50"/>
      <c r="V30" s="50"/>
      <c r="W30" s="50"/>
      <c r="X30" s="50"/>
      <c r="Y30" s="25"/>
      <c r="Z30" s="25"/>
      <c r="AA30" s="25"/>
      <c r="AB30" s="25"/>
      <c r="AC30" s="25"/>
      <c r="AD30" s="25"/>
      <c r="AE30" s="25"/>
      <c r="AF30" s="25"/>
      <c r="AG30" s="25"/>
    </row>
    <row r="31" spans="1:33" ht="18" customHeight="1" x14ac:dyDescent="0.2">
      <c r="A31" s="322"/>
      <c r="B31" s="70" t="s">
        <v>35</v>
      </c>
      <c r="C31" s="19">
        <f t="shared" si="16"/>
        <v>2.2109329258619682E-2</v>
      </c>
      <c r="D31" s="19">
        <f t="shared" si="16"/>
        <v>1.6392679532194386E-2</v>
      </c>
      <c r="E31" s="19">
        <f t="shared" si="16"/>
        <v>1.6404968928660366E-2</v>
      </c>
      <c r="F31" s="19">
        <f t="shared" si="16"/>
        <v>1.6079809248158553E-2</v>
      </c>
      <c r="G31" s="19">
        <f t="shared" si="16"/>
        <v>1.6215003702080604E-2</v>
      </c>
      <c r="H31" s="19">
        <f t="shared" si="16"/>
        <v>1.6031282533875212E-2</v>
      </c>
      <c r="I31" s="19">
        <f t="shared" si="16"/>
        <v>1.7306674143460023E-2</v>
      </c>
      <c r="J31" s="19">
        <f t="shared" si="16"/>
        <v>1.6580719995788428E-2</v>
      </c>
      <c r="K31" s="19">
        <f t="shared" si="16"/>
        <v>1.5083132282457043E-2</v>
      </c>
      <c r="L31" s="19">
        <f t="shared" si="16"/>
        <v>1.2382518511565944E-2</v>
      </c>
      <c r="M31" s="19">
        <f t="shared" si="16"/>
        <v>1.0476430274419466E-2</v>
      </c>
      <c r="N31" s="19">
        <f t="shared" ref="N31:O31" si="22">N9/N$20</f>
        <v>1.3022753641998867E-2</v>
      </c>
      <c r="O31" s="19">
        <f t="shared" si="22"/>
        <v>9.7392996482096542E-3</v>
      </c>
      <c r="P31" s="19">
        <f t="shared" ref="P31" si="23">P9/P$20</f>
        <v>9.2394717593679235E-3</v>
      </c>
      <c r="Q31" s="19">
        <f>Q9/Q20</f>
        <v>4.2365711760514423E-3</v>
      </c>
      <c r="R31" s="50"/>
      <c r="S31" s="50"/>
      <c r="T31" s="73"/>
      <c r="U31" s="73"/>
      <c r="V31" s="50"/>
      <c r="W31" s="50"/>
      <c r="X31" s="50"/>
      <c r="Y31" s="25"/>
      <c r="Z31" s="25"/>
      <c r="AA31" s="25"/>
      <c r="AB31" s="25"/>
      <c r="AC31" s="25"/>
      <c r="AD31" s="25"/>
      <c r="AE31" s="25"/>
      <c r="AF31" s="25"/>
      <c r="AG31" s="25"/>
    </row>
    <row r="32" spans="1:33" ht="18" customHeight="1" x14ac:dyDescent="0.2">
      <c r="A32" s="323"/>
      <c r="B32" s="10" t="s">
        <v>25</v>
      </c>
      <c r="C32" s="41">
        <f t="shared" si="16"/>
        <v>0.51308379479223054</v>
      </c>
      <c r="D32" s="41">
        <f t="shared" si="16"/>
        <v>0.51133746858830709</v>
      </c>
      <c r="E32" s="41">
        <f t="shared" si="16"/>
        <v>0.46921463633367316</v>
      </c>
      <c r="F32" s="41">
        <f t="shared" si="16"/>
        <v>0.52963772024355782</v>
      </c>
      <c r="G32" s="41">
        <f t="shared" si="16"/>
        <v>0.55653875393986452</v>
      </c>
      <c r="H32" s="41">
        <f t="shared" si="16"/>
        <v>0.56017407595743174</v>
      </c>
      <c r="I32" s="41">
        <f t="shared" si="16"/>
        <v>0.57751719536205393</v>
      </c>
      <c r="J32" s="41">
        <f t="shared" si="16"/>
        <v>0.58525628454516532</v>
      </c>
      <c r="K32" s="41">
        <f t="shared" si="16"/>
        <v>0.58080049316256066</v>
      </c>
      <c r="L32" s="41">
        <f t="shared" si="16"/>
        <v>0.55551945625629384</v>
      </c>
      <c r="M32" s="41">
        <f t="shared" si="16"/>
        <v>0.57177867963801654</v>
      </c>
      <c r="N32" s="41">
        <f t="shared" ref="N32:O32" si="24">N10/N$20</f>
        <v>0.60616326105385532</v>
      </c>
      <c r="O32" s="41">
        <f t="shared" si="24"/>
        <v>0.601885369239337</v>
      </c>
      <c r="P32" s="41">
        <f t="shared" ref="P32" si="25">P10/P$20</f>
        <v>0.58859361649932351</v>
      </c>
      <c r="Q32" s="41">
        <f>Q10/Q20</f>
        <v>0.55108457898781649</v>
      </c>
      <c r="R32" s="50"/>
      <c r="S32" s="50"/>
      <c r="T32" s="73"/>
      <c r="U32" s="73"/>
      <c r="V32" s="50"/>
      <c r="W32" s="50"/>
      <c r="X32" s="50"/>
      <c r="Y32" s="25"/>
      <c r="Z32" s="25"/>
      <c r="AA32" s="25"/>
      <c r="AB32" s="25"/>
      <c r="AC32" s="25"/>
      <c r="AD32" s="25"/>
      <c r="AE32" s="25"/>
      <c r="AF32" s="25"/>
      <c r="AG32" s="25"/>
    </row>
    <row r="33" spans="1:24" ht="18" customHeight="1" x14ac:dyDescent="0.2">
      <c r="A33" s="324" t="s">
        <v>29</v>
      </c>
      <c r="B33" s="63" t="s">
        <v>9</v>
      </c>
      <c r="C33" s="19">
        <f t="shared" si="16"/>
        <v>0.20464954924839526</v>
      </c>
      <c r="D33" s="19">
        <f t="shared" si="16"/>
        <v>0.18996640127803674</v>
      </c>
      <c r="E33" s="19">
        <f t="shared" si="16"/>
        <v>0.19698481107098711</v>
      </c>
      <c r="F33" s="19">
        <f t="shared" si="16"/>
        <v>0.1761747259716975</v>
      </c>
      <c r="G33" s="19">
        <f t="shared" si="16"/>
        <v>0.15938023559693149</v>
      </c>
      <c r="H33" s="19">
        <f t="shared" si="16"/>
        <v>0.1366275159625305</v>
      </c>
      <c r="I33" s="19">
        <f t="shared" si="16"/>
        <v>0.1165203791789895</v>
      </c>
      <c r="J33" s="19">
        <f t="shared" si="16"/>
        <v>0.10028803248286579</v>
      </c>
      <c r="K33" s="19">
        <f t="shared" si="16"/>
        <v>8.1388787524895631E-2</v>
      </c>
      <c r="L33" s="19">
        <f t="shared" si="16"/>
        <v>8.4298321522980071E-2</v>
      </c>
      <c r="M33" s="19">
        <f t="shared" si="16"/>
        <v>7.574543650756721E-2</v>
      </c>
      <c r="N33" s="19">
        <f t="shared" ref="N33:O33" si="26">N11/N$20</f>
        <v>0.11860189158608599</v>
      </c>
      <c r="O33" s="19">
        <f t="shared" si="26"/>
        <v>6.220011312305701E-2</v>
      </c>
      <c r="P33" s="19">
        <f t="shared" ref="P33" si="27">P11/P$20</f>
        <v>5.9130133659291186E-2</v>
      </c>
      <c r="Q33" s="19">
        <f>Q11/Q20</f>
        <v>5.5075425288668746E-2</v>
      </c>
      <c r="R33" s="50"/>
      <c r="S33" s="50"/>
      <c r="T33" s="50"/>
      <c r="U33" s="50"/>
      <c r="V33" s="50"/>
      <c r="W33" s="50"/>
      <c r="X33" s="50"/>
    </row>
    <row r="34" spans="1:24" ht="18" customHeight="1" x14ac:dyDescent="0.2">
      <c r="A34" s="325"/>
      <c r="B34" s="63" t="s">
        <v>11</v>
      </c>
      <c r="C34" s="19">
        <f t="shared" si="16"/>
        <v>7.3757188466699831E-3</v>
      </c>
      <c r="D34" s="19">
        <f t="shared" si="16"/>
        <v>6.9108844519843848E-3</v>
      </c>
      <c r="E34" s="19">
        <f t="shared" si="16"/>
        <v>7.2101690452535212E-3</v>
      </c>
      <c r="F34" s="19">
        <f t="shared" si="16"/>
        <v>7.2027691966749848E-3</v>
      </c>
      <c r="G34" s="19">
        <f t="shared" si="16"/>
        <v>6.1225036387536043E-3</v>
      </c>
      <c r="H34" s="19">
        <f t="shared" si="16"/>
        <v>6.6129318663725283E-3</v>
      </c>
      <c r="I34" s="19">
        <f t="shared" si="16"/>
        <v>7.1364580106049492E-3</v>
      </c>
      <c r="J34" s="19">
        <f t="shared" si="16"/>
        <v>6.8059628225590309E-3</v>
      </c>
      <c r="K34" s="19">
        <f t="shared" si="16"/>
        <v>6.5027921097596843E-3</v>
      </c>
      <c r="L34" s="19">
        <f t="shared" si="16"/>
        <v>7.1656955543637092E-3</v>
      </c>
      <c r="M34" s="19">
        <f t="shared" si="16"/>
        <v>6.9500901973587699E-3</v>
      </c>
      <c r="N34" s="19">
        <f t="shared" ref="N34:O34" si="28">N12/N$20</f>
        <v>6.5969805395934529E-3</v>
      </c>
      <c r="O34" s="19">
        <f t="shared" si="28"/>
        <v>7.306784941646635E-3</v>
      </c>
      <c r="P34" s="19">
        <f t="shared" ref="P34" si="29">P12/P$20</f>
        <v>8.0129673664238003E-3</v>
      </c>
      <c r="Q34" s="19">
        <f>Q12/Q20</f>
        <v>6.843791210372977E-3</v>
      </c>
      <c r="R34" s="50"/>
      <c r="S34" s="50"/>
      <c r="T34" s="50"/>
      <c r="U34" s="50"/>
      <c r="V34" s="50"/>
      <c r="W34" s="50"/>
      <c r="X34" s="50"/>
    </row>
    <row r="35" spans="1:24" ht="18" customHeight="1" x14ac:dyDescent="0.2">
      <c r="A35" s="325"/>
      <c r="B35" s="63" t="s">
        <v>12</v>
      </c>
      <c r="C35" s="19">
        <f t="shared" si="16"/>
        <v>8.1767329617205117E-4</v>
      </c>
      <c r="D35" s="19">
        <f t="shared" si="16"/>
        <v>0</v>
      </c>
      <c r="E35" s="19">
        <f t="shared" si="16"/>
        <v>1.0100776650470156E-3</v>
      </c>
      <c r="F35" s="19">
        <f t="shared" si="16"/>
        <v>0</v>
      </c>
      <c r="G35" s="19">
        <f t="shared" si="16"/>
        <v>0</v>
      </c>
      <c r="H35" s="19">
        <f t="shared" si="16"/>
        <v>0</v>
      </c>
      <c r="I35" s="19">
        <f t="shared" si="16"/>
        <v>0</v>
      </c>
      <c r="J35" s="19">
        <f t="shared" si="16"/>
        <v>0</v>
      </c>
      <c r="K35" s="19">
        <f t="shared" si="16"/>
        <v>0</v>
      </c>
      <c r="L35" s="19">
        <f t="shared" si="16"/>
        <v>0</v>
      </c>
      <c r="M35" s="19">
        <f t="shared" si="16"/>
        <v>0</v>
      </c>
      <c r="N35" s="19">
        <f t="shared" ref="N35:O35" si="30">N13/N$20</f>
        <v>3.1096350373551802E-4</v>
      </c>
      <c r="O35" s="19">
        <f t="shared" si="30"/>
        <v>0</v>
      </c>
      <c r="P35" s="19">
        <f t="shared" ref="P35" si="31">P13/P$20</f>
        <v>0</v>
      </c>
      <c r="Q35" s="19">
        <f>Q13/Q20</f>
        <v>3.0608829568423912E-4</v>
      </c>
      <c r="R35" s="50"/>
      <c r="S35" s="50"/>
      <c r="T35" s="50"/>
      <c r="U35" s="50"/>
      <c r="V35" s="50"/>
      <c r="W35" s="50"/>
      <c r="X35" s="50"/>
    </row>
    <row r="36" spans="1:24" ht="18" customHeight="1" x14ac:dyDescent="0.2">
      <c r="A36" s="325"/>
      <c r="B36" s="63" t="s">
        <v>13</v>
      </c>
      <c r="C36" s="19">
        <f t="shared" si="16"/>
        <v>3.1597319856744883E-4</v>
      </c>
      <c r="D36" s="19">
        <f t="shared" si="16"/>
        <v>3.5257474518073247E-4</v>
      </c>
      <c r="E36" s="19">
        <f t="shared" si="16"/>
        <v>2.3651375248156113E-4</v>
      </c>
      <c r="F36" s="19">
        <f t="shared" si="16"/>
        <v>3.4746091322428781E-4</v>
      </c>
      <c r="G36" s="19">
        <f t="shared" si="16"/>
        <v>3.3496523886829478E-4</v>
      </c>
      <c r="H36" s="19">
        <f t="shared" si="16"/>
        <v>4.1186050824385136E-4</v>
      </c>
      <c r="I36" s="19">
        <f t="shared" si="16"/>
        <v>3.5238426458112276E-4</v>
      </c>
      <c r="J36" s="19">
        <f t="shared" si="16"/>
        <v>3.2827562657584654E-4</v>
      </c>
      <c r="K36" s="19">
        <f t="shared" si="16"/>
        <v>3.2604198520222558E-4</v>
      </c>
      <c r="L36" s="19">
        <f t="shared" si="16"/>
        <v>3.4841569022142117E-4</v>
      </c>
      <c r="M36" s="19">
        <f t="shared" si="16"/>
        <v>3.4083690249180347E-4</v>
      </c>
      <c r="N36" s="19">
        <f t="shared" ref="N36:O36" si="32">N14/N$20</f>
        <v>3.3059726429877207E-4</v>
      </c>
      <c r="O36" s="19">
        <f t="shared" si="32"/>
        <v>4.2329597228147486E-4</v>
      </c>
      <c r="P36" s="19">
        <f t="shared" ref="P36" si="33">P14/P$20</f>
        <v>3.5846174588133437E-4</v>
      </c>
      <c r="Q36" s="19">
        <f>Q14/Q20</f>
        <v>3.8228975789498355E-4</v>
      </c>
      <c r="R36" s="50"/>
      <c r="S36" s="50"/>
      <c r="T36" s="50"/>
      <c r="U36" s="50"/>
      <c r="V36" s="50"/>
      <c r="W36" s="50"/>
      <c r="X36" s="50"/>
    </row>
    <row r="37" spans="1:24" ht="18" customHeight="1" x14ac:dyDescent="0.2">
      <c r="A37" s="325"/>
      <c r="B37" s="63" t="s">
        <v>14</v>
      </c>
      <c r="C37" s="19">
        <f t="shared" si="16"/>
        <v>2.9449127561510883E-6</v>
      </c>
      <c r="D37" s="19">
        <f t="shared" si="16"/>
        <v>3.5178373433104656E-6</v>
      </c>
      <c r="E37" s="19">
        <f t="shared" si="16"/>
        <v>7.5193692592734882E-6</v>
      </c>
      <c r="F37" s="19">
        <f t="shared" si="16"/>
        <v>2.8755822720160793E-6</v>
      </c>
      <c r="G37" s="19">
        <f t="shared" si="16"/>
        <v>3.1193653216170779E-6</v>
      </c>
      <c r="H37" s="19">
        <f t="shared" si="16"/>
        <v>2.723082630590452E-6</v>
      </c>
      <c r="I37" s="19">
        <f t="shared" si="16"/>
        <v>2.2894294114904767E-6</v>
      </c>
      <c r="J37" s="19">
        <f t="shared" si="16"/>
        <v>4.5183182211411991E-6</v>
      </c>
      <c r="K37" s="19">
        <f t="shared" si="16"/>
        <v>3.9269798157699555E-6</v>
      </c>
      <c r="L37" s="19">
        <f t="shared" si="16"/>
        <v>3.2430635413350504E-6</v>
      </c>
      <c r="M37" s="19">
        <f t="shared" si="16"/>
        <v>2.444656917980225E-6</v>
      </c>
      <c r="N37" s="19">
        <f t="shared" ref="N37:O37" si="34">N15/N$20</f>
        <v>6.8358681804423683E-6</v>
      </c>
      <c r="O37" s="19">
        <f t="shared" si="34"/>
        <v>3.4450787747479345E-6</v>
      </c>
      <c r="P37" s="19">
        <f t="shared" ref="P37" si="35">P15/P$20</f>
        <v>1.9011909907330615E-6</v>
      </c>
      <c r="Q37" s="19">
        <f>Q15/Q20</f>
        <v>1.4558838575409022E-6</v>
      </c>
      <c r="R37" s="50"/>
      <c r="S37" s="50"/>
      <c r="T37" s="50"/>
      <c r="U37" s="50"/>
      <c r="V37" s="50"/>
      <c r="W37" s="50"/>
      <c r="X37" s="50"/>
    </row>
    <row r="38" spans="1:24" ht="18" customHeight="1" x14ac:dyDescent="0.2">
      <c r="A38" s="326"/>
      <c r="B38" s="10" t="s">
        <v>25</v>
      </c>
      <c r="C38" s="41">
        <f t="shared" si="16"/>
        <v>0.21316185950256086</v>
      </c>
      <c r="D38" s="41">
        <f t="shared" si="16"/>
        <v>0.19723337831254517</v>
      </c>
      <c r="E38" s="41">
        <f t="shared" si="16"/>
        <v>0.20544909090302849</v>
      </c>
      <c r="F38" s="41">
        <f t="shared" si="16"/>
        <v>0.18372783166386875</v>
      </c>
      <c r="G38" s="41">
        <f t="shared" si="16"/>
        <v>0.165840823839875</v>
      </c>
      <c r="H38" s="41">
        <f t="shared" si="16"/>
        <v>0.14365503141977748</v>
      </c>
      <c r="I38" s="41">
        <f t="shared" si="16"/>
        <v>0.12401151088358706</v>
      </c>
      <c r="J38" s="41">
        <f t="shared" si="16"/>
        <v>0.1074267892502218</v>
      </c>
      <c r="K38" s="41">
        <f t="shared" si="16"/>
        <v>8.8221548599673322E-2</v>
      </c>
      <c r="L38" s="41">
        <f t="shared" si="16"/>
        <v>9.1815675831106544E-2</v>
      </c>
      <c r="M38" s="41">
        <f t="shared" si="16"/>
        <v>8.3038808264335753E-2</v>
      </c>
      <c r="N38" s="41">
        <f t="shared" ref="N38:O38" si="36">N16/N$20</f>
        <v>0.12584726876189417</v>
      </c>
      <c r="O38" s="41">
        <f t="shared" si="36"/>
        <v>6.9933639115759866E-2</v>
      </c>
      <c r="P38" s="41">
        <f t="shared" ref="P38" si="37">P16/P$20</f>
        <v>6.7503463962587065E-2</v>
      </c>
      <c r="Q38" s="41">
        <f>Q16/Q20</f>
        <v>6.2609050436478478E-2</v>
      </c>
    </row>
    <row r="39" spans="1:24" ht="18" customHeight="1" x14ac:dyDescent="0.2">
      <c r="A39" s="339" t="s">
        <v>21</v>
      </c>
      <c r="B39" s="341"/>
      <c r="C39" s="41">
        <f t="shared" si="16"/>
        <v>6.1166568879866594E-2</v>
      </c>
      <c r="D39" s="41">
        <f t="shared" si="16"/>
        <v>9.6799988039764667E-2</v>
      </c>
      <c r="E39" s="41">
        <f t="shared" si="16"/>
        <v>0.10864887590637241</v>
      </c>
      <c r="F39" s="41">
        <f t="shared" si="16"/>
        <v>0.10185824948003229</v>
      </c>
      <c r="G39" s="41">
        <f t="shared" si="16"/>
        <v>9.4518538786395948E-2</v>
      </c>
      <c r="H39" s="41">
        <f t="shared" si="16"/>
        <v>9.9993947116691809E-2</v>
      </c>
      <c r="I39" s="41">
        <f t="shared" si="16"/>
        <v>8.7449343381937869E-2</v>
      </c>
      <c r="J39" s="41">
        <f t="shared" si="16"/>
        <v>0.1013491329037476</v>
      </c>
      <c r="K39" s="41">
        <f t="shared" si="16"/>
        <v>0.11225338298077481</v>
      </c>
      <c r="L39" s="41">
        <f t="shared" si="16"/>
        <v>0.12139728137953168</v>
      </c>
      <c r="M39" s="41">
        <f t="shared" si="16"/>
        <v>0.12588292100739482</v>
      </c>
      <c r="N39" s="41">
        <f t="shared" ref="N39:O39" si="38">N17/N$20</f>
        <v>0.15698444112506668</v>
      </c>
      <c r="O39" s="41">
        <f t="shared" si="38"/>
        <v>0.12355840831211252</v>
      </c>
      <c r="P39" s="41">
        <f t="shared" ref="P39" si="39">P17/P$20</f>
        <v>0.14764500021440718</v>
      </c>
      <c r="Q39" s="41">
        <f>Q17/Q20</f>
        <v>0.20176670225944993</v>
      </c>
    </row>
    <row r="40" spans="1:24" ht="18" customHeight="1" x14ac:dyDescent="0.2">
      <c r="A40" s="335" t="s">
        <v>0</v>
      </c>
      <c r="B40" s="335"/>
      <c r="C40" s="19">
        <f t="shared" si="16"/>
        <v>0.13279201486733411</v>
      </c>
      <c r="D40" s="19">
        <f t="shared" si="16"/>
        <v>0.16036389256604489</v>
      </c>
      <c r="E40" s="19">
        <f t="shared" si="16"/>
        <v>0.15124703843590145</v>
      </c>
      <c r="F40" s="19">
        <f t="shared" si="16"/>
        <v>0.20467341236374056</v>
      </c>
      <c r="G40" s="19">
        <f t="shared" si="16"/>
        <v>9.4565105932615745E-2</v>
      </c>
      <c r="H40" s="19">
        <f t="shared" si="16"/>
        <v>0.13011030409270005</v>
      </c>
      <c r="I40" s="19">
        <f t="shared" si="16"/>
        <v>0.14553169202315616</v>
      </c>
      <c r="J40" s="19">
        <f t="shared" si="16"/>
        <v>0.14460284190280626</v>
      </c>
      <c r="K40" s="19">
        <f t="shared" si="16"/>
        <v>0.16348453465321827</v>
      </c>
      <c r="L40" s="19">
        <f t="shared" si="16"/>
        <v>0.17647169991702058</v>
      </c>
      <c r="M40" s="19">
        <f t="shared" si="16"/>
        <v>0.16003478480419181</v>
      </c>
      <c r="N40" s="19">
        <f t="shared" ref="N40:O40" si="40">N18/N$20</f>
        <v>0.1636135504352626</v>
      </c>
      <c r="O40" s="19">
        <f t="shared" si="40"/>
        <v>0.16312770497592696</v>
      </c>
      <c r="P40" s="19">
        <f t="shared" ref="P40" si="41">P18/P$20</f>
        <v>0.15629397630903735</v>
      </c>
      <c r="Q40" s="19">
        <f>Q18/Q20</f>
        <v>0.13609984903065256</v>
      </c>
    </row>
    <row r="41" spans="1:24" ht="18" customHeight="1" x14ac:dyDescent="0.2">
      <c r="A41" s="337" t="s">
        <v>22</v>
      </c>
      <c r="B41" s="337"/>
      <c r="C41" s="19">
        <f t="shared" si="16"/>
        <v>3.7783602872366859E-2</v>
      </c>
      <c r="D41" s="19">
        <f t="shared" si="16"/>
        <v>4.087734871000185E-2</v>
      </c>
      <c r="E41" s="19">
        <f t="shared" si="16"/>
        <v>4.1798405121841964E-2</v>
      </c>
      <c r="F41" s="19">
        <f t="shared" si="16"/>
        <v>4.5336270152188295E-2</v>
      </c>
      <c r="G41" s="19">
        <f t="shared" si="16"/>
        <v>4.5633151652316184E-2</v>
      </c>
      <c r="H41" s="19">
        <f t="shared" si="16"/>
        <v>1.6737906829570827E-3</v>
      </c>
      <c r="I41" s="19">
        <f t="shared" si="16"/>
        <v>4.7087809684302151E-2</v>
      </c>
      <c r="J41" s="19">
        <f t="shared" si="16"/>
        <v>4.2446199335558245E-2</v>
      </c>
      <c r="K41" s="19">
        <f t="shared" si="16"/>
        <v>3.6975284042389325E-2</v>
      </c>
      <c r="L41" s="19">
        <f t="shared" si="16"/>
        <v>3.4126129688001022E-2</v>
      </c>
      <c r="M41" s="19">
        <f t="shared" si="16"/>
        <v>3.4263718204239561E-2</v>
      </c>
      <c r="N41" s="19">
        <f t="shared" ref="N41:O42" si="42">N19/N$20</f>
        <v>2.1905180864705678E-2</v>
      </c>
      <c r="O41" s="19">
        <f t="shared" si="42"/>
        <v>1.7132740261541046E-2</v>
      </c>
      <c r="P41" s="19">
        <f t="shared" ref="P41" si="43">P19/P$20</f>
        <v>1.6261276466509107E-2</v>
      </c>
      <c r="Q41" s="19">
        <f>Q19/Q20</f>
        <v>1.3239284925160756E-2</v>
      </c>
    </row>
    <row r="42" spans="1:24" ht="18" customHeight="1" x14ac:dyDescent="0.2">
      <c r="A42" s="332" t="s">
        <v>26</v>
      </c>
      <c r="B42" s="332"/>
      <c r="C42" s="19">
        <f t="shared" si="16"/>
        <v>1</v>
      </c>
      <c r="D42" s="19">
        <f t="shared" si="16"/>
        <v>1</v>
      </c>
      <c r="E42" s="19">
        <f t="shared" si="16"/>
        <v>1</v>
      </c>
      <c r="F42" s="19">
        <f t="shared" si="16"/>
        <v>1</v>
      </c>
      <c r="G42" s="19">
        <f t="shared" si="16"/>
        <v>1</v>
      </c>
      <c r="H42" s="19">
        <f t="shared" si="16"/>
        <v>1</v>
      </c>
      <c r="I42" s="19">
        <f t="shared" si="16"/>
        <v>1</v>
      </c>
      <c r="J42" s="19">
        <f t="shared" si="16"/>
        <v>1</v>
      </c>
      <c r="K42" s="19">
        <f t="shared" si="16"/>
        <v>1</v>
      </c>
      <c r="L42" s="19">
        <f t="shared" si="16"/>
        <v>1</v>
      </c>
      <c r="M42" s="19">
        <f t="shared" si="16"/>
        <v>1</v>
      </c>
      <c r="N42" s="19">
        <f t="shared" ref="N42" si="44">N20/N$20</f>
        <v>1</v>
      </c>
      <c r="O42" s="19">
        <f t="shared" si="42"/>
        <v>1</v>
      </c>
      <c r="P42" s="19">
        <f>P20/P$20</f>
        <v>1</v>
      </c>
      <c r="Q42" s="19">
        <f>Q20/Q20</f>
        <v>1</v>
      </c>
    </row>
    <row r="43" spans="1:24" x14ac:dyDescent="0.2">
      <c r="P43" s="13"/>
      <c r="Q43" s="13"/>
    </row>
    <row r="44" spans="1:24" x14ac:dyDescent="0.2">
      <c r="P44" s="13"/>
      <c r="Q44" s="13"/>
    </row>
    <row r="45" spans="1:24" x14ac:dyDescent="0.2">
      <c r="P45" s="13"/>
      <c r="Q45" s="13"/>
    </row>
    <row r="46" spans="1:24" x14ac:dyDescent="0.2">
      <c r="P46" s="13"/>
      <c r="Q46" s="13"/>
    </row>
    <row r="47" spans="1:24" x14ac:dyDescent="0.2">
      <c r="P47" s="13"/>
      <c r="Q47" s="13"/>
    </row>
    <row r="48" spans="1:24" x14ac:dyDescent="0.2">
      <c r="P48" s="13"/>
      <c r="Q48" s="13"/>
    </row>
  </sheetData>
  <mergeCells count="21">
    <mergeCell ref="AE3:AE4"/>
    <mergeCell ref="AE5:AE20"/>
    <mergeCell ref="A5:A10"/>
    <mergeCell ref="A3:A4"/>
    <mergeCell ref="B3:B4"/>
    <mergeCell ref="A11:A16"/>
    <mergeCell ref="A18:B18"/>
    <mergeCell ref="A19:B19"/>
    <mergeCell ref="A20:B20"/>
    <mergeCell ref="C3:Q3"/>
    <mergeCell ref="S3:AD3"/>
    <mergeCell ref="C25:Q25"/>
    <mergeCell ref="A25:A26"/>
    <mergeCell ref="B25:B26"/>
    <mergeCell ref="A17:B17"/>
    <mergeCell ref="A42:B42"/>
    <mergeCell ref="A27:A32"/>
    <mergeCell ref="A33:A38"/>
    <mergeCell ref="A39:B39"/>
    <mergeCell ref="A40:B40"/>
    <mergeCell ref="A41:B41"/>
  </mergeCells>
  <phoneticPr fontId="24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2455F0-30AE-48E3-846C-88065B7DF455}">
  <dimension ref="A1:AC117"/>
  <sheetViews>
    <sheetView tabSelected="1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W24" sqref="W24"/>
    </sheetView>
  </sheetViews>
  <sheetFormatPr defaultRowHeight="18" x14ac:dyDescent="0.25"/>
  <cols>
    <col min="1" max="2" width="9.140625" style="368"/>
    <col min="3" max="3" width="44.7109375" style="368" customWidth="1"/>
    <col min="4" max="16384" width="9.140625" style="368"/>
  </cols>
  <sheetData>
    <row r="1" spans="1:29" ht="20.25" x14ac:dyDescent="0.3">
      <c r="A1" s="367" t="s">
        <v>144</v>
      </c>
    </row>
    <row r="2" spans="1:29" x14ac:dyDescent="0.25">
      <c r="A2" s="368" t="s">
        <v>145</v>
      </c>
      <c r="B2" s="369" t="s">
        <v>146</v>
      </c>
    </row>
    <row r="3" spans="1:29" x14ac:dyDescent="0.25">
      <c r="A3" s="368" t="s">
        <v>147</v>
      </c>
      <c r="B3" s="370" t="s">
        <v>148</v>
      </c>
    </row>
    <row r="4" spans="1:29" x14ac:dyDescent="0.25">
      <c r="A4" s="368" t="s">
        <v>149</v>
      </c>
      <c r="D4" s="368">
        <v>2005</v>
      </c>
      <c r="E4" s="368">
        <v>2006</v>
      </c>
      <c r="F4" s="368">
        <v>2007</v>
      </c>
      <c r="G4" s="368">
        <v>2008</v>
      </c>
      <c r="H4" s="368">
        <v>2009</v>
      </c>
      <c r="I4" s="368">
        <v>2010</v>
      </c>
      <c r="J4" s="368">
        <v>2011</v>
      </c>
      <c r="K4" s="368">
        <v>2012</v>
      </c>
      <c r="L4" s="368">
        <v>2013</v>
      </c>
      <c r="M4" s="368">
        <v>2014</v>
      </c>
      <c r="N4" s="368">
        <v>2015</v>
      </c>
      <c r="O4" s="368">
        <v>2016</v>
      </c>
      <c r="P4" s="368">
        <v>2017</v>
      </c>
      <c r="Q4" s="368">
        <v>2018</v>
      </c>
      <c r="R4" s="368">
        <v>2019</v>
      </c>
      <c r="S4" s="371">
        <v>2020</v>
      </c>
      <c r="T4" s="371">
        <v>2021</v>
      </c>
      <c r="U4" s="371">
        <v>2022</v>
      </c>
      <c r="V4" s="371">
        <v>2023</v>
      </c>
      <c r="W4" s="371">
        <v>2024</v>
      </c>
      <c r="X4" s="371">
        <v>2025</v>
      </c>
      <c r="Y4" s="371">
        <v>2026</v>
      </c>
      <c r="Z4" s="371">
        <v>2027</v>
      </c>
      <c r="AA4" s="371">
        <v>2028</v>
      </c>
      <c r="AB4" s="371">
        <v>2029</v>
      </c>
      <c r="AC4" s="371">
        <v>2030</v>
      </c>
    </row>
    <row r="6" spans="1:29" x14ac:dyDescent="0.25">
      <c r="A6" s="370" t="s">
        <v>150</v>
      </c>
      <c r="D6" s="372">
        <v>27.536750248428369</v>
      </c>
      <c r="E6" s="372">
        <v>25.604836193963685</v>
      </c>
      <c r="F6" s="372">
        <v>22.454515118658573</v>
      </c>
      <c r="G6" s="372">
        <v>19.647624664085495</v>
      </c>
      <c r="H6" s="372">
        <v>19.409499002877233</v>
      </c>
      <c r="I6" s="372">
        <v>17.918503651540693</v>
      </c>
      <c r="J6" s="372">
        <v>18.855834341716804</v>
      </c>
      <c r="K6" s="372">
        <v>16.68593088368312</v>
      </c>
      <c r="L6" s="372">
        <v>14.327282703870717</v>
      </c>
      <c r="M6" s="372">
        <v>12.907714305608714</v>
      </c>
      <c r="N6" s="372">
        <v>14.897556132263071</v>
      </c>
      <c r="O6" s="372">
        <v>14.527420177798641</v>
      </c>
      <c r="P6" s="372">
        <v>13.001573184378515</v>
      </c>
      <c r="Q6" s="372">
        <v>12.966150963537356</v>
      </c>
      <c r="R6" s="372">
        <v>11.659019349621559</v>
      </c>
    </row>
    <row r="7" spans="1:29" x14ac:dyDescent="0.25">
      <c r="A7" s="373" t="s">
        <v>151</v>
      </c>
      <c r="D7" s="372"/>
      <c r="E7" s="374">
        <v>-7.0157663378413587E-2</v>
      </c>
      <c r="F7" s="374">
        <v>-0.18456190668540703</v>
      </c>
      <c r="G7" s="374">
        <v>-0.28649443064884311</v>
      </c>
      <c r="H7" s="374">
        <v>-0.29514198924090507</v>
      </c>
      <c r="I7" s="374">
        <v>-0.34928764324456285</v>
      </c>
      <c r="J7" s="374">
        <v>-0.31524838001561273</v>
      </c>
      <c r="K7" s="374">
        <v>-0.39404865377549581</v>
      </c>
      <c r="L7" s="374">
        <v>-0.47970321208515043</v>
      </c>
      <c r="M7" s="374">
        <v>-0.53125498872745858</v>
      </c>
      <c r="N7" s="374">
        <v>-0.45899367217039949</v>
      </c>
      <c r="O7" s="374">
        <v>-0.47243519853517291</v>
      </c>
      <c r="P7" s="374">
        <v>-0.52784649361009595</v>
      </c>
      <c r="Q7" s="374">
        <v>-0.52913285530933751</v>
      </c>
      <c r="R7" s="374">
        <v>-0.57660147822682939</v>
      </c>
    </row>
    <row r="8" spans="1:29" x14ac:dyDescent="0.25">
      <c r="A8" s="373" t="s">
        <v>152</v>
      </c>
      <c r="D8" s="372"/>
      <c r="E8" s="374">
        <v>-7.0157663378413587E-2</v>
      </c>
      <c r="F8" s="374">
        <v>-0.12303617376969576</v>
      </c>
      <c r="G8" s="374">
        <v>-0.12500338750315271</v>
      </c>
      <c r="H8" s="374">
        <v>-1.2119819330808926E-2</v>
      </c>
      <c r="I8" s="374">
        <v>-7.681781745708724E-2</v>
      </c>
      <c r="J8" s="374">
        <v>5.2310768153651953E-2</v>
      </c>
      <c r="K8" s="374">
        <v>-0.11507862334327849</v>
      </c>
      <c r="L8" s="374">
        <v>-0.14135550460171714</v>
      </c>
      <c r="M8" s="374">
        <v>-9.908148164609655E-2</v>
      </c>
      <c r="N8" s="374">
        <v>0.15415911597839776</v>
      </c>
      <c r="O8" s="374">
        <v>-2.4845414320194513E-2</v>
      </c>
      <c r="P8" s="374">
        <v>-0.10503220632056777</v>
      </c>
      <c r="Q8" s="374">
        <v>-2.7244565206708416E-3</v>
      </c>
      <c r="R8" s="374">
        <v>-0.10081107474312422</v>
      </c>
    </row>
    <row r="9" spans="1:29" x14ac:dyDescent="0.25">
      <c r="A9" s="375" t="s">
        <v>153</v>
      </c>
      <c r="S9" s="376" t="s">
        <v>24</v>
      </c>
      <c r="T9" s="376" t="s">
        <v>24</v>
      </c>
      <c r="U9" s="376" t="s">
        <v>24</v>
      </c>
      <c r="V9" s="376" t="s">
        <v>24</v>
      </c>
      <c r="W9" s="376" t="s">
        <v>24</v>
      </c>
      <c r="X9" s="376" t="s">
        <v>24</v>
      </c>
      <c r="Y9" s="376" t="s">
        <v>24</v>
      </c>
      <c r="Z9" s="376" t="s">
        <v>24</v>
      </c>
      <c r="AA9" s="376" t="s">
        <v>24</v>
      </c>
      <c r="AB9" s="376" t="s">
        <v>24</v>
      </c>
      <c r="AC9" s="376" t="s">
        <v>154</v>
      </c>
    </row>
    <row r="11" spans="1:29" x14ac:dyDescent="0.25">
      <c r="A11" s="370" t="s">
        <v>19</v>
      </c>
    </row>
    <row r="12" spans="1:29" x14ac:dyDescent="0.25">
      <c r="A12" s="368" t="s">
        <v>155</v>
      </c>
      <c r="D12" s="372">
        <v>6.176895086723265</v>
      </c>
      <c r="E12" s="372">
        <v>3.7406191524609316</v>
      </c>
      <c r="F12" s="372">
        <v>4.7965964991772712</v>
      </c>
      <c r="G12" s="372">
        <v>2.4103680089752468</v>
      </c>
      <c r="H12" s="372">
        <v>3.1189290792762092</v>
      </c>
      <c r="I12" s="372">
        <v>2.9738383046782046</v>
      </c>
      <c r="J12" s="372">
        <v>1.5000810548826859</v>
      </c>
      <c r="K12" s="372">
        <v>1.5887514321357148</v>
      </c>
      <c r="L12" s="372">
        <v>1.0844687523071574</v>
      </c>
      <c r="M12" s="372">
        <v>0.96582805570032049</v>
      </c>
      <c r="N12" s="372">
        <v>0.82588699474336269</v>
      </c>
      <c r="O12" s="372">
        <v>0.56623099494107632</v>
      </c>
      <c r="P12" s="372">
        <v>0.67454165184123038</v>
      </c>
      <c r="Q12" s="372">
        <v>0.68865625344210746</v>
      </c>
      <c r="R12" s="372">
        <v>0.48316096834624089</v>
      </c>
    </row>
    <row r="13" spans="1:29" x14ac:dyDescent="0.25">
      <c r="A13" s="373" t="s">
        <v>151</v>
      </c>
      <c r="D13" s="372"/>
      <c r="E13" s="374">
        <v>-0.39441756741164519</v>
      </c>
      <c r="F13" s="374">
        <v>-0.22346155603530221</v>
      </c>
      <c r="G13" s="374">
        <v>-0.60977676079424803</v>
      </c>
      <c r="H13" s="374">
        <v>-0.4950652333435136</v>
      </c>
      <c r="I13" s="374">
        <v>-0.51855450628095845</v>
      </c>
      <c r="J13" s="374">
        <v>-0.75714642489120654</v>
      </c>
      <c r="K13" s="374">
        <v>-0.74279125518084199</v>
      </c>
      <c r="L13" s="374">
        <v>-0.82443141139985765</v>
      </c>
      <c r="M13" s="374">
        <v>-0.84363858505929779</v>
      </c>
      <c r="N13" s="374">
        <v>-0.86629415213502003</v>
      </c>
      <c r="O13" s="374">
        <v>-0.90833080585128545</v>
      </c>
      <c r="P13" s="374">
        <v>-0.89079599987199021</v>
      </c>
      <c r="Q13" s="374">
        <v>-0.88851093570905582</v>
      </c>
      <c r="R13" s="374">
        <v>-0.9217793144350539</v>
      </c>
    </row>
    <row r="14" spans="1:29" x14ac:dyDescent="0.25">
      <c r="A14" s="373" t="s">
        <v>152</v>
      </c>
      <c r="D14" s="372"/>
      <c r="E14" s="374">
        <v>-0.39441756741164519</v>
      </c>
      <c r="F14" s="374">
        <v>0.28230014970158568</v>
      </c>
      <c r="G14" s="374">
        <v>-0.49748368256769532</v>
      </c>
      <c r="H14" s="374">
        <v>0.29396385434197775</v>
      </c>
      <c r="I14" s="374">
        <v>-4.6519420900610828E-2</v>
      </c>
      <c r="J14" s="374">
        <v>-0.4955741028276896</v>
      </c>
      <c r="K14" s="374">
        <v>5.9110390711496132E-2</v>
      </c>
      <c r="L14" s="374">
        <v>-0.31740816695955015</v>
      </c>
      <c r="M14" s="374">
        <v>-0.10939982950586112</v>
      </c>
      <c r="N14" s="374">
        <v>-0.14489231300646649</v>
      </c>
      <c r="O14" s="374">
        <v>-0.31439652331972157</v>
      </c>
      <c r="P14" s="374">
        <v>0.19128351833058024</v>
      </c>
      <c r="Q14" s="374">
        <v>2.0924729499430951E-2</v>
      </c>
      <c r="R14" s="374">
        <v>-0.29840037619456788</v>
      </c>
    </row>
    <row r="15" spans="1:29" x14ac:dyDescent="0.25">
      <c r="A15" s="368" t="s">
        <v>156</v>
      </c>
      <c r="D15" s="374">
        <v>0.2243145988904702</v>
      </c>
      <c r="E15" s="374">
        <v>0.14609033715836772</v>
      </c>
      <c r="F15" s="374">
        <v>0.2136138978655362</v>
      </c>
      <c r="G15" s="374">
        <v>0.12267986844136093</v>
      </c>
      <c r="H15" s="374">
        <v>0.16069085960507606</v>
      </c>
      <c r="I15" s="374">
        <v>0.16596465656452872</v>
      </c>
      <c r="J15" s="374">
        <v>7.9555273327995585E-2</v>
      </c>
      <c r="K15" s="374">
        <v>9.5215031346517626E-2</v>
      </c>
      <c r="L15" s="374">
        <v>7.5692563253056566E-2</v>
      </c>
      <c r="M15" s="374">
        <v>7.4825645566128224E-2</v>
      </c>
      <c r="N15" s="374">
        <v>5.5437750152507938E-2</v>
      </c>
      <c r="O15" s="374">
        <v>3.8976706669943517E-2</v>
      </c>
      <c r="P15" s="374">
        <v>5.1881540970110995E-2</v>
      </c>
      <c r="Q15" s="374">
        <v>5.3111849104541968E-2</v>
      </c>
      <c r="R15" s="374">
        <v>4.144096118700788E-2</v>
      </c>
    </row>
    <row r="16" spans="1:29" x14ac:dyDescent="0.25">
      <c r="A16" s="368" t="s">
        <v>157</v>
      </c>
      <c r="B16" s="368" t="s">
        <v>158</v>
      </c>
      <c r="D16" s="372">
        <v>6.1667990867232652</v>
      </c>
      <c r="E16" s="372">
        <v>3.7340836524609315</v>
      </c>
      <c r="F16" s="372">
        <v>4.7937819991772708</v>
      </c>
      <c r="G16" s="372">
        <v>2.4102975089752467</v>
      </c>
      <c r="H16" s="372">
        <v>3.118775079276209</v>
      </c>
      <c r="I16" s="372">
        <v>2.9735658046782047</v>
      </c>
      <c r="J16" s="372">
        <v>1.4881395548826859</v>
      </c>
      <c r="K16" s="372">
        <v>1.5660749321357148</v>
      </c>
      <c r="L16" s="372">
        <v>1.0789767523071574</v>
      </c>
      <c r="M16" s="372">
        <v>0.96021505570032051</v>
      </c>
      <c r="N16" s="372">
        <v>0.82252349474336273</v>
      </c>
      <c r="O16" s="372">
        <v>0.56477549494107626</v>
      </c>
      <c r="P16" s="372">
        <v>0.67328665184123038</v>
      </c>
      <c r="Q16" s="372">
        <v>0.68829025344210748</v>
      </c>
      <c r="R16" s="372">
        <v>0.48012796834624089</v>
      </c>
    </row>
    <row r="17" spans="1:18" x14ac:dyDescent="0.25">
      <c r="A17" s="368" t="s">
        <v>159</v>
      </c>
      <c r="B17" s="368" t="s">
        <v>160</v>
      </c>
      <c r="D17" s="372">
        <v>1.0096000000000001E-2</v>
      </c>
      <c r="E17" s="372">
        <v>6.5354999999999996E-3</v>
      </c>
      <c r="F17" s="372">
        <v>2.8145000000000002E-3</v>
      </c>
      <c r="G17" s="372">
        <v>7.0500000000000006E-5</v>
      </c>
      <c r="H17" s="372">
        <v>1.54E-4</v>
      </c>
      <c r="I17" s="372">
        <v>2.7250000000000001E-4</v>
      </c>
      <c r="J17" s="372">
        <v>1.1941500000000001E-2</v>
      </c>
      <c r="K17" s="372">
        <v>2.2676500000000002E-2</v>
      </c>
      <c r="L17" s="372">
        <v>5.4920000000000004E-3</v>
      </c>
      <c r="M17" s="372">
        <v>5.6130000000000008E-3</v>
      </c>
      <c r="N17" s="372">
        <v>3.3635000000000002E-3</v>
      </c>
      <c r="O17" s="372">
        <v>1.4555000000000002E-3</v>
      </c>
      <c r="P17" s="372">
        <v>1.255E-3</v>
      </c>
      <c r="Q17" s="372">
        <v>3.6600000000000001E-4</v>
      </c>
      <c r="R17" s="372">
        <v>3.0330000000000001E-3</v>
      </c>
    </row>
    <row r="19" spans="1:18" x14ac:dyDescent="0.25">
      <c r="A19" s="370" t="s">
        <v>161</v>
      </c>
    </row>
    <row r="20" spans="1:18" x14ac:dyDescent="0.25">
      <c r="A20" s="368" t="s">
        <v>155</v>
      </c>
      <c r="D20" s="372">
        <v>16.30052225</v>
      </c>
      <c r="E20" s="372">
        <v>16.244355404</v>
      </c>
      <c r="F20" s="372">
        <v>11.571175977999999</v>
      </c>
      <c r="G20" s="372">
        <v>12.276423297000001</v>
      </c>
      <c r="H20" s="372">
        <v>10.90310073</v>
      </c>
      <c r="I20" s="372">
        <v>10.276368057999999</v>
      </c>
      <c r="J20" s="372">
        <v>12.602475708524654</v>
      </c>
      <c r="K20" s="372">
        <v>10.71413547214984</v>
      </c>
      <c r="L20" s="372">
        <v>8.6780105832163983</v>
      </c>
      <c r="M20" s="372">
        <v>7.8521102593249505</v>
      </c>
      <c r="N20" s="372">
        <v>11.003269204656901</v>
      </c>
      <c r="O20" s="372">
        <v>11.0398383</v>
      </c>
      <c r="P20" s="372">
        <v>9.2382777999999988</v>
      </c>
      <c r="Q20" s="372">
        <v>8.6910533000000001</v>
      </c>
      <c r="R20" s="372">
        <v>7.9510759000000002</v>
      </c>
    </row>
    <row r="21" spans="1:18" x14ac:dyDescent="0.25">
      <c r="A21" s="373" t="s">
        <v>151</v>
      </c>
      <c r="D21" s="372"/>
      <c r="E21" s="374">
        <v>-3.4457083729326518E-3</v>
      </c>
      <c r="F21" s="374">
        <v>-0.29013464718898813</v>
      </c>
      <c r="G21" s="374">
        <v>-0.24686932671743075</v>
      </c>
      <c r="H21" s="374">
        <v>-0.33111954557161505</v>
      </c>
      <c r="I21" s="374">
        <v>-0.36956817086029259</v>
      </c>
      <c r="J21" s="374">
        <v>-0.22686675216650473</v>
      </c>
      <c r="K21" s="374">
        <v>-0.34271213475078444</v>
      </c>
      <c r="L21" s="374">
        <v>-0.46762376995519894</v>
      </c>
      <c r="M21" s="374">
        <v>-0.51829087811435304</v>
      </c>
      <c r="N21" s="374">
        <v>-0.32497443726645625</v>
      </c>
      <c r="O21" s="374">
        <v>-0.32273100636392188</v>
      </c>
      <c r="P21" s="374">
        <v>-0.43325264931312257</v>
      </c>
      <c r="Q21" s="374">
        <v>-0.46682362891777901</v>
      </c>
      <c r="R21" s="374">
        <v>-0.5122195609407546</v>
      </c>
    </row>
    <row r="22" spans="1:18" x14ac:dyDescent="0.25">
      <c r="A22" s="373" t="s">
        <v>152</v>
      </c>
      <c r="D22" s="372"/>
      <c r="E22" s="374">
        <v>-3.4457083729326518E-3</v>
      </c>
      <c r="F22" s="374">
        <v>-0.28768020089299939</v>
      </c>
      <c r="G22" s="374">
        <v>6.0948629624237964E-2</v>
      </c>
      <c r="H22" s="374">
        <v>-0.11186666782136785</v>
      </c>
      <c r="I22" s="374">
        <v>-5.7482058317184878E-2</v>
      </c>
      <c r="J22" s="374">
        <v>0.22635503491078396</v>
      </c>
      <c r="K22" s="374">
        <v>-0.14983883167475498</v>
      </c>
      <c r="L22" s="374">
        <v>-0.19004098783575338</v>
      </c>
      <c r="M22" s="374">
        <v>-9.5171619805208621E-2</v>
      </c>
      <c r="N22" s="374">
        <v>0.40131363942447451</v>
      </c>
      <c r="O22" s="374">
        <v>3.323475474690897E-3</v>
      </c>
      <c r="P22" s="374">
        <v>-0.16318721805916314</v>
      </c>
      <c r="Q22" s="374">
        <v>-5.9234471169507238E-2</v>
      </c>
      <c r="R22" s="374">
        <v>-8.5142430319694373E-2</v>
      </c>
    </row>
    <row r="23" spans="1:18" x14ac:dyDescent="0.25">
      <c r="A23" s="368" t="s">
        <v>156</v>
      </c>
      <c r="D23" s="374">
        <v>0.5919551908973113</v>
      </c>
      <c r="E23" s="374">
        <v>0.63442528126110764</v>
      </c>
      <c r="F23" s="374">
        <v>0.51531622557215384</v>
      </c>
      <c r="G23" s="374">
        <v>0.62482989709389436</v>
      </c>
      <c r="H23" s="374">
        <v>0.56174045133178052</v>
      </c>
      <c r="I23" s="374">
        <v>0.57350592760665053</v>
      </c>
      <c r="J23" s="374">
        <v>0.66835948386769783</v>
      </c>
      <c r="K23" s="374">
        <v>0.64210594822893607</v>
      </c>
      <c r="L23" s="374">
        <v>0.60569828644980339</v>
      </c>
      <c r="M23" s="374">
        <v>0.60832693329081655</v>
      </c>
      <c r="N23" s="374">
        <v>0.73859558621346888</v>
      </c>
      <c r="O23" s="374">
        <v>0.75993109340029297</v>
      </c>
      <c r="P23" s="374">
        <v>0.7105507671256166</v>
      </c>
      <c r="Q23" s="374">
        <v>0.67028783826753735</v>
      </c>
      <c r="R23" s="374">
        <v>0.68196781063392653</v>
      </c>
    </row>
    <row r="24" spans="1:18" x14ac:dyDescent="0.25">
      <c r="A24" s="368" t="s">
        <v>162</v>
      </c>
      <c r="B24" s="368" t="s">
        <v>163</v>
      </c>
      <c r="D24" s="372">
        <v>11.771438250000001</v>
      </c>
      <c r="E24" s="372">
        <v>11.173370404</v>
      </c>
      <c r="F24" s="372">
        <v>9.0524219779999999</v>
      </c>
      <c r="G24" s="372">
        <v>5.0415742970000004</v>
      </c>
      <c r="H24" s="372">
        <v>5.5564717300000002</v>
      </c>
      <c r="I24" s="372">
        <v>3.9295150579999998</v>
      </c>
      <c r="J24" s="372">
        <v>4.1018807085246554</v>
      </c>
      <c r="K24" s="372">
        <v>3.55259947214984</v>
      </c>
      <c r="L24" s="372">
        <v>2.7601715832163993</v>
      </c>
      <c r="M24" s="372">
        <v>2.4967172593249503</v>
      </c>
      <c r="N24" s="372">
        <v>4.4655892046569008</v>
      </c>
      <c r="O24" s="372">
        <v>4.4275031</v>
      </c>
      <c r="P24" s="372">
        <v>3.5732701999999996</v>
      </c>
      <c r="Q24" s="372">
        <v>2.6767662999999997</v>
      </c>
      <c r="R24" s="372">
        <v>2.1964629000000002</v>
      </c>
    </row>
    <row r="25" spans="1:18" x14ac:dyDescent="0.25">
      <c r="A25" s="368" t="s">
        <v>164</v>
      </c>
      <c r="B25" s="368" t="s">
        <v>165</v>
      </c>
      <c r="D25" s="372">
        <v>4.5290840000000001</v>
      </c>
      <c r="E25" s="372">
        <v>5.0709849999999994</v>
      </c>
      <c r="F25" s="372">
        <v>2.5187539999999999</v>
      </c>
      <c r="G25" s="372">
        <v>7.2348490000000005</v>
      </c>
      <c r="H25" s="372">
        <v>5.3466290000000001</v>
      </c>
      <c r="I25" s="372">
        <v>6.3468530000000003</v>
      </c>
      <c r="J25" s="372">
        <v>8.5005949999999988</v>
      </c>
      <c r="K25" s="372">
        <v>7.1615359999999999</v>
      </c>
      <c r="L25" s="372">
        <v>5.9178389999999998</v>
      </c>
      <c r="M25" s="372">
        <v>5.3553930000000003</v>
      </c>
      <c r="N25" s="372">
        <v>6.5376799999999999</v>
      </c>
      <c r="O25" s="372">
        <v>6.6123352000000004</v>
      </c>
      <c r="P25" s="372">
        <v>5.6650076</v>
      </c>
      <c r="Q25" s="372">
        <v>6.0142870000000004</v>
      </c>
      <c r="R25" s="372">
        <v>5.754613</v>
      </c>
    </row>
    <row r="27" spans="1:18" x14ac:dyDescent="0.25">
      <c r="A27" s="370" t="s">
        <v>166</v>
      </c>
    </row>
    <row r="28" spans="1:18" x14ac:dyDescent="0.25">
      <c r="A28" s="368" t="s">
        <v>155</v>
      </c>
      <c r="D28" s="372">
        <v>3.1880264684084398</v>
      </c>
      <c r="E28" s="372">
        <v>3.4961166262176442</v>
      </c>
      <c r="F28" s="372">
        <v>4.0637922440638468</v>
      </c>
      <c r="G28" s="372">
        <v>3.2066091646930519</v>
      </c>
      <c r="H28" s="372">
        <v>3.8054239112670567</v>
      </c>
      <c r="I28" s="372">
        <v>2.7961880266279389</v>
      </c>
      <c r="J28" s="372">
        <v>2.8025258047197577</v>
      </c>
      <c r="K28" s="372">
        <v>2.658409722845418</v>
      </c>
      <c r="L28" s="372">
        <v>2.8940192610182369</v>
      </c>
      <c r="M28" s="372">
        <v>2.5726442766546138</v>
      </c>
      <c r="N28" s="372">
        <v>1.814620941097421</v>
      </c>
      <c r="O28" s="372">
        <v>1.5391702836258925</v>
      </c>
      <c r="P28" s="372">
        <v>1.5829741226773175</v>
      </c>
      <c r="Q28" s="372">
        <v>2.0111279467958862</v>
      </c>
      <c r="R28" s="372">
        <v>1.8643631070340467</v>
      </c>
    </row>
    <row r="29" spans="1:18" x14ac:dyDescent="0.25">
      <c r="A29" s="373" t="s">
        <v>151</v>
      </c>
      <c r="D29" s="372"/>
      <c r="E29" s="374">
        <v>9.663977412427581E-2</v>
      </c>
      <c r="F29" s="374">
        <v>0.27470467523835079</v>
      </c>
      <c r="G29" s="374">
        <v>5.8289027612399699E-3</v>
      </c>
      <c r="H29" s="374">
        <v>0.19366132903119856</v>
      </c>
      <c r="I29" s="374">
        <v>-0.12290940670141885</v>
      </c>
      <c r="J29" s="374">
        <v>-0.12092141251296946</v>
      </c>
      <c r="K29" s="374">
        <v>-0.16612683452011071</v>
      </c>
      <c r="L29" s="374">
        <v>-9.2222323215835872E-2</v>
      </c>
      <c r="M29" s="374">
        <v>-0.19302919779742092</v>
      </c>
      <c r="N29" s="374">
        <v>-0.43080116834684401</v>
      </c>
      <c r="O29" s="374">
        <v>-0.51720279022830906</v>
      </c>
      <c r="P29" s="374">
        <v>-0.50346267875636974</v>
      </c>
      <c r="Q29" s="374">
        <v>-0.3691620923712397</v>
      </c>
      <c r="R29" s="374">
        <v>-0.41519836001713195</v>
      </c>
    </row>
    <row r="30" spans="1:18" x14ac:dyDescent="0.25">
      <c r="A30" s="373" t="s">
        <v>152</v>
      </c>
      <c r="D30" s="372"/>
      <c r="E30" s="374">
        <v>9.663977412427581E-2</v>
      </c>
      <c r="F30" s="374">
        <v>0.16237319246994222</v>
      </c>
      <c r="G30" s="374">
        <v>-0.21093181636510047</v>
      </c>
      <c r="H30" s="374">
        <v>0.18674391415310682</v>
      </c>
      <c r="I30" s="374">
        <v>-0.26520984473004006</v>
      </c>
      <c r="J30" s="374">
        <v>2.2665779380587042E-3</v>
      </c>
      <c r="K30" s="374">
        <v>-5.1423641356533642E-2</v>
      </c>
      <c r="L30" s="374">
        <v>8.8628000472641674E-2</v>
      </c>
      <c r="M30" s="374">
        <v>-0.11104797700985236</v>
      </c>
      <c r="N30" s="374">
        <v>-0.29464755094042877</v>
      </c>
      <c r="O30" s="374">
        <v>-0.15179514973796421</v>
      </c>
      <c r="P30" s="374">
        <v>2.8459384590140586E-2</v>
      </c>
      <c r="Q30" s="374">
        <v>0.27047430402363315</v>
      </c>
      <c r="R30" s="374">
        <v>-7.2976381237038715E-2</v>
      </c>
    </row>
    <row r="31" spans="1:18" x14ac:dyDescent="0.25">
      <c r="A31" s="368" t="s">
        <v>156</v>
      </c>
      <c r="D31" s="374">
        <v>0.11577351864860644</v>
      </c>
      <c r="E31" s="374">
        <v>0.13654126117947399</v>
      </c>
      <c r="F31" s="374">
        <v>0.1809788464631347</v>
      </c>
      <c r="G31" s="374">
        <v>0.16320594573218372</v>
      </c>
      <c r="H31" s="374">
        <v>0.19605987309115741</v>
      </c>
      <c r="I31" s="374">
        <v>0.15605030872025485</v>
      </c>
      <c r="J31" s="374">
        <v>0.14862910619231665</v>
      </c>
      <c r="K31" s="374">
        <v>0.15932043236766791</v>
      </c>
      <c r="L31" s="374">
        <v>0.20199358949177271</v>
      </c>
      <c r="M31" s="374">
        <v>0.19931059951774249</v>
      </c>
      <c r="N31" s="374">
        <v>0.12180661881632823</v>
      </c>
      <c r="O31" s="374">
        <v>0.10594931961685196</v>
      </c>
      <c r="P31" s="374">
        <v>0.12175250642585872</v>
      </c>
      <c r="Q31" s="374">
        <v>0.15510601044608086</v>
      </c>
      <c r="R31" s="374">
        <v>0.15990736880409775</v>
      </c>
    </row>
    <row r="32" spans="1:18" x14ac:dyDescent="0.25">
      <c r="A32" s="368" t="s">
        <v>167</v>
      </c>
      <c r="B32" s="368" t="s">
        <v>168</v>
      </c>
      <c r="D32" s="372">
        <v>1.1157732488789808E-3</v>
      </c>
      <c r="E32" s="372">
        <v>2.7439724449225694E-2</v>
      </c>
      <c r="F32" s="372">
        <v>1.308778527312102E-3</v>
      </c>
      <c r="G32" s="372">
        <v>2.5753000000000004E-3</v>
      </c>
      <c r="H32" s="372">
        <v>2.8934E-3</v>
      </c>
      <c r="I32" s="372">
        <v>5.5298434678852502E-2</v>
      </c>
      <c r="J32" s="372">
        <v>2.9221000000000004E-3</v>
      </c>
      <c r="K32" s="372">
        <v>3.3773000000000002E-3</v>
      </c>
      <c r="L32" s="372">
        <v>2.6194E-3</v>
      </c>
      <c r="M32" s="372">
        <v>2.8814000000000001E-3</v>
      </c>
      <c r="N32" s="372">
        <v>2.9417000000000002E-3</v>
      </c>
      <c r="O32" s="372">
        <v>2.6551000000000001E-3</v>
      </c>
      <c r="P32" s="372">
        <v>3.8553535031847132E-3</v>
      </c>
      <c r="Q32" s="372">
        <v>3.5248000000000002E-3</v>
      </c>
      <c r="R32" s="372">
        <v>3.7189000000000002E-3</v>
      </c>
    </row>
    <row r="33" spans="1:18" x14ac:dyDescent="0.25">
      <c r="A33" s="368" t="s">
        <v>169</v>
      </c>
      <c r="B33" s="368" t="s">
        <v>170</v>
      </c>
      <c r="D33" s="372">
        <v>2.3366620400000002E-4</v>
      </c>
      <c r="E33" s="372">
        <v>2.0540885000000004E-4</v>
      </c>
      <c r="F33" s="372">
        <v>2.5607136550000003E-4</v>
      </c>
      <c r="G33" s="372">
        <v>3.057E-4</v>
      </c>
      <c r="H33" s="372">
        <v>1.3843000000000002E-3</v>
      </c>
      <c r="I33" s="372">
        <v>1.9982000000000003E-3</v>
      </c>
      <c r="J33" s="372">
        <v>2.9261000000000001E-3</v>
      </c>
      <c r="K33" s="372">
        <v>2.0306E-3</v>
      </c>
      <c r="L33" s="372">
        <v>2.7840000000000005E-3</v>
      </c>
      <c r="M33" s="372">
        <v>2.678E-4</v>
      </c>
      <c r="N33" s="372">
        <v>2.165E-4</v>
      </c>
      <c r="O33" s="372">
        <v>3.7350000000000003E-4</v>
      </c>
      <c r="P33" s="372">
        <v>5.549000000000001E-4</v>
      </c>
      <c r="Q33" s="372">
        <v>1.2509070063694268E-3</v>
      </c>
      <c r="R33" s="372">
        <v>9.8445350318471345E-4</v>
      </c>
    </row>
    <row r="34" spans="1:18" x14ac:dyDescent="0.25">
      <c r="A34" s="368" t="s">
        <v>171</v>
      </c>
      <c r="B34" s="368" t="s">
        <v>172</v>
      </c>
      <c r="D34" s="372">
        <v>0.42642945804480203</v>
      </c>
      <c r="E34" s="372">
        <v>0.36853670088860402</v>
      </c>
      <c r="F34" s="372">
        <v>0.46059571215267187</v>
      </c>
      <c r="G34" s="372">
        <v>0.26623063342003911</v>
      </c>
      <c r="H34" s="372">
        <v>0.21431818406235906</v>
      </c>
      <c r="I34" s="372">
        <v>0.20758516334025651</v>
      </c>
      <c r="J34" s="372">
        <v>0.21229998697190647</v>
      </c>
      <c r="K34" s="372">
        <v>0.1667349659751361</v>
      </c>
      <c r="L34" s="372">
        <v>0.14886384984196935</v>
      </c>
      <c r="M34" s="372">
        <v>0.16554331183902846</v>
      </c>
      <c r="N34" s="372">
        <v>0.16939332647803895</v>
      </c>
      <c r="O34" s="372">
        <v>0.17204339440475566</v>
      </c>
      <c r="P34" s="372">
        <v>0.1828501210601291</v>
      </c>
      <c r="Q34" s="372">
        <v>0.12498159276609186</v>
      </c>
      <c r="R34" s="372">
        <v>0.1475418406612122</v>
      </c>
    </row>
    <row r="35" spans="1:18" x14ac:dyDescent="0.25">
      <c r="A35" s="368" t="s">
        <v>173</v>
      </c>
      <c r="B35" s="368" t="s">
        <v>174</v>
      </c>
      <c r="D35" s="372">
        <v>0.48566770051740393</v>
      </c>
      <c r="E35" s="372">
        <v>1.1423076853256218</v>
      </c>
      <c r="F35" s="372">
        <v>1.2914641005266154</v>
      </c>
      <c r="G35" s="372">
        <v>0.90429271100194986</v>
      </c>
      <c r="H35" s="372">
        <v>1.450962070646393</v>
      </c>
      <c r="I35" s="372">
        <v>0.35860220148508137</v>
      </c>
      <c r="J35" s="372">
        <v>0.52347989440460563</v>
      </c>
      <c r="K35" s="372">
        <v>0.56950374113896585</v>
      </c>
      <c r="L35" s="372">
        <v>0.73898178398313641</v>
      </c>
      <c r="M35" s="372">
        <v>0.72920837951105155</v>
      </c>
      <c r="N35" s="372">
        <v>0.75117744586715895</v>
      </c>
      <c r="O35" s="372">
        <v>0.3690206424449714</v>
      </c>
      <c r="P35" s="372">
        <v>0.34426951232614983</v>
      </c>
      <c r="Q35" s="372">
        <v>0.86715569065550979</v>
      </c>
      <c r="R35" s="372">
        <v>0.88144946336500463</v>
      </c>
    </row>
    <row r="36" spans="1:18" x14ac:dyDescent="0.25">
      <c r="A36" s="368" t="s">
        <v>175</v>
      </c>
      <c r="B36" s="368" t="s">
        <v>176</v>
      </c>
      <c r="D36" s="372">
        <v>0.4829958703933549</v>
      </c>
      <c r="E36" s="372">
        <v>0.33723910670419266</v>
      </c>
      <c r="F36" s="372">
        <v>0.34704358149174724</v>
      </c>
      <c r="G36" s="372">
        <v>0.32115982027106277</v>
      </c>
      <c r="H36" s="372">
        <v>0.19296995655830446</v>
      </c>
      <c r="I36" s="372">
        <v>0.23180902712374868</v>
      </c>
      <c r="J36" s="372">
        <v>0.18210872334324568</v>
      </c>
      <c r="K36" s="372">
        <v>0.12488111573131605</v>
      </c>
      <c r="L36" s="372">
        <v>0.11960922719313111</v>
      </c>
      <c r="M36" s="372">
        <v>8.6511385304534047E-2</v>
      </c>
      <c r="N36" s="372">
        <v>9.663696875222294E-2</v>
      </c>
      <c r="O36" s="372">
        <v>8.2553646776165529E-2</v>
      </c>
      <c r="P36" s="372">
        <v>9.6286235787853752E-2</v>
      </c>
      <c r="Q36" s="372">
        <v>4.8901956367915111E-2</v>
      </c>
      <c r="R36" s="372">
        <v>4.7099449504645195E-2</v>
      </c>
    </row>
    <row r="37" spans="1:18" x14ac:dyDescent="0.25">
      <c r="A37" s="368" t="s">
        <v>177</v>
      </c>
      <c r="B37" s="368" t="s">
        <v>178</v>
      </c>
      <c r="D37" s="372">
        <v>1.7915840000000001</v>
      </c>
      <c r="E37" s="372">
        <v>1.6203879999999999</v>
      </c>
      <c r="F37" s="372">
        <v>1.9631240000000001</v>
      </c>
      <c r="G37" s="372">
        <v>1.712045</v>
      </c>
      <c r="H37" s="372">
        <v>1.942896</v>
      </c>
      <c r="I37" s="372">
        <v>1.940895</v>
      </c>
      <c r="J37" s="372">
        <v>1.878789</v>
      </c>
      <c r="K37" s="372">
        <v>1.791882</v>
      </c>
      <c r="L37" s="372">
        <v>1.8811610000000001</v>
      </c>
      <c r="M37" s="372">
        <v>1.5882319999999999</v>
      </c>
      <c r="N37" s="372">
        <v>0.79425500000000004</v>
      </c>
      <c r="O37" s="372">
        <v>0.912524</v>
      </c>
      <c r="P37" s="372">
        <v>0.95515800000000006</v>
      </c>
      <c r="Q37" s="372">
        <v>0.96531299999999998</v>
      </c>
      <c r="R37" s="372">
        <v>0.78356899999999996</v>
      </c>
    </row>
    <row r="39" spans="1:18" x14ac:dyDescent="0.25">
      <c r="A39" s="370" t="s">
        <v>179</v>
      </c>
    </row>
    <row r="40" spans="1:18" x14ac:dyDescent="0.25">
      <c r="A40" s="368" t="s">
        <v>155</v>
      </c>
      <c r="D40" s="372">
        <v>1.4044275616199435</v>
      </c>
      <c r="E40" s="372">
        <v>1.6805480119159255</v>
      </c>
      <c r="F40" s="372">
        <v>1.5434193566652272</v>
      </c>
      <c r="G40" s="372">
        <v>1.4138288332069662</v>
      </c>
      <c r="H40" s="372">
        <v>1.4078652276044428</v>
      </c>
      <c r="I40" s="372">
        <v>1.6807985149855613</v>
      </c>
      <c r="J40" s="372">
        <v>1.7538748798956885</v>
      </c>
      <c r="K40" s="372">
        <v>1.5073920028793668</v>
      </c>
      <c r="L40" s="372">
        <v>1.4496352217522352</v>
      </c>
      <c r="M40" s="372">
        <v>1.2730561918909058</v>
      </c>
      <c r="N40" s="372">
        <v>1.0240435616634371</v>
      </c>
      <c r="O40" s="372">
        <v>1.1502615052994345</v>
      </c>
      <c r="P40" s="372">
        <v>1.2503311343416894</v>
      </c>
      <c r="Q40" s="372">
        <v>1.2928324352019143</v>
      </c>
      <c r="R40" s="372">
        <v>1.0735990768081352</v>
      </c>
    </row>
    <row r="41" spans="1:18" x14ac:dyDescent="0.25">
      <c r="A41" s="373" t="s">
        <v>151</v>
      </c>
      <c r="D41" s="372"/>
      <c r="E41" s="374">
        <v>0.19660711441570511</v>
      </c>
      <c r="F41" s="374">
        <v>9.8966866532413364E-2</v>
      </c>
      <c r="G41" s="374">
        <v>6.6940238456860675E-3</v>
      </c>
      <c r="H41" s="374">
        <v>2.447734634696322E-3</v>
      </c>
      <c r="I41" s="374">
        <v>0.19678548108728117</v>
      </c>
      <c r="J41" s="374">
        <v>0.24881832842462398</v>
      </c>
      <c r="K41" s="374">
        <v>7.3314170180951488E-2</v>
      </c>
      <c r="L41" s="374">
        <v>3.2189385460469552E-2</v>
      </c>
      <c r="M41" s="374">
        <v>-9.3540865559137001E-2</v>
      </c>
      <c r="N41" s="374">
        <v>-0.27084629378659497</v>
      </c>
      <c r="O41" s="374">
        <v>-0.18097484218220555</v>
      </c>
      <c r="P41" s="374">
        <v>-0.10972187636399765</v>
      </c>
      <c r="Q41" s="374">
        <v>-7.9459510385362517E-2</v>
      </c>
      <c r="R41" s="374">
        <v>-0.2355610882701652</v>
      </c>
    </row>
    <row r="42" spans="1:18" x14ac:dyDescent="0.25">
      <c r="A42" s="373" t="s">
        <v>152</v>
      </c>
      <c r="D42" s="372"/>
      <c r="E42" s="374">
        <v>0.19660711441570511</v>
      </c>
      <c r="F42" s="374">
        <v>-8.1597582620899597E-2</v>
      </c>
      <c r="G42" s="374">
        <v>-8.3963261765913996E-2</v>
      </c>
      <c r="H42" s="374">
        <v>-4.2180534605424959E-3</v>
      </c>
      <c r="I42" s="374">
        <v>0.19386322073280338</v>
      </c>
      <c r="J42" s="374">
        <v>4.3477171272224086E-2</v>
      </c>
      <c r="K42" s="374">
        <v>-0.14053618068295795</v>
      </c>
      <c r="L42" s="374">
        <v>-3.8315700903817057E-2</v>
      </c>
      <c r="M42" s="374">
        <v>-0.12180928499232443</v>
      </c>
      <c r="N42" s="374">
        <v>-0.19560223014005632</v>
      </c>
      <c r="O42" s="374">
        <v>0.12325446725232207</v>
      </c>
      <c r="P42" s="374">
        <v>8.6997285905177649E-2</v>
      </c>
      <c r="Q42" s="374">
        <v>3.3992035943823933E-2</v>
      </c>
      <c r="R42" s="374">
        <v>-0.16957600414746657</v>
      </c>
    </row>
    <row r="43" spans="1:18" x14ac:dyDescent="0.25">
      <c r="A43" s="368" t="s">
        <v>156</v>
      </c>
      <c r="D43" s="374">
        <v>5.1001935557014384E-2</v>
      </c>
      <c r="E43" s="374">
        <v>6.5634007543938638E-2</v>
      </c>
      <c r="F43" s="374">
        <v>6.8735367854045687E-2</v>
      </c>
      <c r="G43" s="374">
        <v>7.1959275351556773E-2</v>
      </c>
      <c r="H43" s="374">
        <v>7.2534856638790265E-2</v>
      </c>
      <c r="I43" s="374">
        <v>9.3802392636789217E-2</v>
      </c>
      <c r="J43" s="374">
        <v>9.3014970757109447E-2</v>
      </c>
      <c r="K43" s="374">
        <v>9.0339101449438408E-2</v>
      </c>
      <c r="L43" s="374">
        <v>0.10118005289032204</v>
      </c>
      <c r="M43" s="374">
        <v>9.862754642297375E-2</v>
      </c>
      <c r="N43" s="374">
        <v>6.8739030252465694E-2</v>
      </c>
      <c r="O43" s="374">
        <v>7.9178649149097238E-2</v>
      </c>
      <c r="P43" s="374">
        <v>9.616768037301604E-2</v>
      </c>
      <c r="Q43" s="374">
        <v>9.9708266457604985E-2</v>
      </c>
      <c r="R43" s="374">
        <v>9.2083137064437853E-2</v>
      </c>
    </row>
    <row r="44" spans="1:18" x14ac:dyDescent="0.25">
      <c r="A44" s="368" t="s">
        <v>180</v>
      </c>
      <c r="B44" s="368" t="s">
        <v>181</v>
      </c>
      <c r="D44" s="372">
        <v>0.59803325596249368</v>
      </c>
      <c r="E44" s="372">
        <v>0.78766195150642093</v>
      </c>
      <c r="F44" s="372">
        <v>0.63016785209169734</v>
      </c>
      <c r="G44" s="372">
        <v>0.48747204179786885</v>
      </c>
      <c r="H44" s="372">
        <v>0.5576093627647124</v>
      </c>
      <c r="I44" s="372">
        <v>0.59657876166952761</v>
      </c>
      <c r="J44" s="372">
        <v>0.67324688816310541</v>
      </c>
      <c r="K44" s="372">
        <v>0.47490411148911749</v>
      </c>
      <c r="L44" s="372">
        <v>0.53602659223083571</v>
      </c>
      <c r="M44" s="372">
        <v>0.46198999612113512</v>
      </c>
      <c r="N44" s="372">
        <v>0.33704377309991046</v>
      </c>
      <c r="O44" s="372">
        <v>0.40587880379353181</v>
      </c>
      <c r="P44" s="372">
        <v>0.4263985231368253</v>
      </c>
      <c r="Q44" s="372">
        <v>0.48153978749458998</v>
      </c>
      <c r="R44" s="372">
        <v>0.36884113613225056</v>
      </c>
    </row>
    <row r="45" spans="1:18" x14ac:dyDescent="0.25">
      <c r="A45" s="368" t="s">
        <v>182</v>
      </c>
      <c r="B45" s="368" t="s">
        <v>183</v>
      </c>
      <c r="D45" s="372">
        <v>0.68662492564024002</v>
      </c>
      <c r="E45" s="372">
        <v>0.80586143240723684</v>
      </c>
      <c r="F45" s="372">
        <v>0.82884077924506916</v>
      </c>
      <c r="G45" s="372">
        <v>0.86418797547381687</v>
      </c>
      <c r="H45" s="372">
        <v>0.82862068260029564</v>
      </c>
      <c r="I45" s="372">
        <v>1.0102049033777838</v>
      </c>
      <c r="J45" s="372">
        <v>0.99540234929673843</v>
      </c>
      <c r="K45" s="372">
        <v>0.99316069649572059</v>
      </c>
      <c r="L45" s="372">
        <v>0.87244537625114638</v>
      </c>
      <c r="M45" s="372">
        <v>0.75698176771807857</v>
      </c>
      <c r="N45" s="372">
        <v>0.63843519800968151</v>
      </c>
      <c r="O45" s="372">
        <v>0.69247423363716565</v>
      </c>
      <c r="P45" s="372">
        <v>0.76959014743828014</v>
      </c>
      <c r="Q45" s="372">
        <v>0.76119033426140126</v>
      </c>
      <c r="R45" s="372">
        <v>0.65598903926611463</v>
      </c>
    </row>
    <row r="46" spans="1:18" x14ac:dyDescent="0.25">
      <c r="A46" s="368" t="s">
        <v>184</v>
      </c>
      <c r="B46" s="368" t="s">
        <v>185</v>
      </c>
      <c r="D46" s="372">
        <v>0.11976938001720998</v>
      </c>
      <c r="E46" s="372">
        <v>8.7024628002267707E-2</v>
      </c>
      <c r="F46" s="372">
        <v>8.4410725328460681E-2</v>
      </c>
      <c r="G46" s="372">
        <v>6.2168815935280473E-2</v>
      </c>
      <c r="H46" s="372">
        <v>2.1635182239434708E-2</v>
      </c>
      <c r="I46" s="372">
        <v>7.4014849938249833E-2</v>
      </c>
      <c r="J46" s="372">
        <v>8.5225642435844615E-2</v>
      </c>
      <c r="K46" s="372">
        <v>3.932719489452853E-2</v>
      </c>
      <c r="L46" s="372">
        <v>4.1163253270253004E-2</v>
      </c>
      <c r="M46" s="372">
        <v>5.4084428051692134E-2</v>
      </c>
      <c r="N46" s="372">
        <v>4.8564590553845127E-2</v>
      </c>
      <c r="O46" s="372">
        <v>5.1908467868736957E-2</v>
      </c>
      <c r="P46" s="372">
        <v>5.434246376658397E-2</v>
      </c>
      <c r="Q46" s="372">
        <v>5.0102313445922975E-2</v>
      </c>
      <c r="R46" s="372">
        <v>4.8768901409769874E-2</v>
      </c>
    </row>
    <row r="48" spans="1:18" x14ac:dyDescent="0.25">
      <c r="A48" s="370" t="s">
        <v>186</v>
      </c>
    </row>
    <row r="49" spans="1:18" x14ac:dyDescent="0.25">
      <c r="A49" s="368" t="s">
        <v>155</v>
      </c>
      <c r="D49" s="372">
        <v>3.0227746980000005E-3</v>
      </c>
      <c r="E49" s="372">
        <v>3.0311128020000006E-3</v>
      </c>
      <c r="F49" s="372">
        <v>4.6972267540000001E-3</v>
      </c>
      <c r="G49" s="372">
        <v>4.8910639739999998E-3</v>
      </c>
      <c r="H49" s="372">
        <v>3.2591121959999999E-3</v>
      </c>
      <c r="I49" s="372">
        <v>1.2985489620000001E-3</v>
      </c>
      <c r="J49" s="372">
        <v>1.3504986999999999E-3</v>
      </c>
      <c r="K49" s="372">
        <v>1.1811913627999999E-2</v>
      </c>
      <c r="L49" s="372">
        <v>1.2266445976E-2</v>
      </c>
      <c r="M49" s="372">
        <v>1.2069804414000001E-2</v>
      </c>
      <c r="N49" s="372">
        <v>1.8337880919999999E-3</v>
      </c>
      <c r="O49" s="372">
        <v>1.5115450319999999E-3</v>
      </c>
      <c r="P49" s="372">
        <v>1.1682951776000001E-2</v>
      </c>
      <c r="Q49" s="372">
        <v>1.1893333432000001E-2</v>
      </c>
      <c r="R49" s="372">
        <v>2.1221700059999996E-3</v>
      </c>
    </row>
    <row r="50" spans="1:18" x14ac:dyDescent="0.25">
      <c r="A50" s="373" t="s">
        <v>151</v>
      </c>
      <c r="D50" s="372"/>
      <c r="E50" s="374">
        <v>2.7584272177205156E-3</v>
      </c>
      <c r="F50" s="374">
        <v>0.55394537247777353</v>
      </c>
      <c r="G50" s="374">
        <v>0.61807096547292817</v>
      </c>
      <c r="H50" s="374">
        <v>7.8185614745409443E-2</v>
      </c>
      <c r="I50" s="374">
        <v>-0.5704115947314311</v>
      </c>
      <c r="J50" s="374">
        <v>-0.55322548488527812</v>
      </c>
      <c r="K50" s="374">
        <v>2.9076394399540515</v>
      </c>
      <c r="L50" s="374">
        <v>3.0580086845758023</v>
      </c>
      <c r="M50" s="374">
        <v>2.9929553538958462</v>
      </c>
      <c r="N50" s="374">
        <v>-0.39334278098420167</v>
      </c>
      <c r="O50" s="374">
        <v>-0.49994783501393475</v>
      </c>
      <c r="P50" s="374">
        <v>2.864976037985878</v>
      </c>
      <c r="Q50" s="374">
        <v>2.9345748923560691</v>
      </c>
      <c r="R50" s="374">
        <v>-0.29793973483894787</v>
      </c>
    </row>
    <row r="51" spans="1:18" x14ac:dyDescent="0.25">
      <c r="A51" s="373" t="s">
        <v>152</v>
      </c>
      <c r="D51" s="372"/>
      <c r="E51" s="374">
        <v>2.7584272177205156E-3</v>
      </c>
      <c r="F51" s="374">
        <v>0.54967071858911276</v>
      </c>
      <c r="G51" s="374">
        <v>4.126631098550531E-2</v>
      </c>
      <c r="H51" s="374">
        <v>-0.33365987169154948</v>
      </c>
      <c r="I51" s="374">
        <v>-0.60156359035637197</v>
      </c>
      <c r="J51" s="374">
        <v>4.0005990933131855E-2</v>
      </c>
      <c r="K51" s="374">
        <v>7.7463346895483873</v>
      </c>
      <c r="L51" s="374">
        <v>3.848083911844203E-2</v>
      </c>
      <c r="M51" s="374">
        <v>-1.6030850531991082E-2</v>
      </c>
      <c r="N51" s="374">
        <v>-0.84806811866205933</v>
      </c>
      <c r="O51" s="374">
        <v>-0.17572535311239226</v>
      </c>
      <c r="P51" s="374">
        <v>6.7291456944168653</v>
      </c>
      <c r="Q51" s="374">
        <v>1.8007577197415275E-2</v>
      </c>
      <c r="R51" s="374">
        <v>-0.82156642474261055</v>
      </c>
    </row>
    <row r="52" spans="1:18" x14ac:dyDescent="0.25">
      <c r="A52" s="368" t="s">
        <v>156</v>
      </c>
      <c r="D52" s="374">
        <v>1.0977238311454424E-4</v>
      </c>
      <c r="E52" s="374">
        <v>1.1838048011861847E-4</v>
      </c>
      <c r="F52" s="374">
        <v>2.0918851861988509E-4</v>
      </c>
      <c r="G52" s="374">
        <v>2.4893920041848763E-4</v>
      </c>
      <c r="H52" s="374">
        <v>1.6791325708700026E-4</v>
      </c>
      <c r="I52" s="374">
        <v>7.2469721091266817E-5</v>
      </c>
      <c r="J52" s="374">
        <v>7.1622325245621478E-5</v>
      </c>
      <c r="K52" s="374">
        <v>7.0789659326412908E-4</v>
      </c>
      <c r="L52" s="374">
        <v>8.5615997321571993E-4</v>
      </c>
      <c r="M52" s="374">
        <v>9.3508456479822922E-4</v>
      </c>
      <c r="N52" s="374">
        <v>1.2309321580796965E-4</v>
      </c>
      <c r="O52" s="374">
        <v>1.0404772585224738E-4</v>
      </c>
      <c r="P52" s="374">
        <v>8.9857985724659483E-4</v>
      </c>
      <c r="Q52" s="374">
        <v>9.1726013876020193E-4</v>
      </c>
      <c r="R52" s="374">
        <v>1.8201959722014555E-4</v>
      </c>
    </row>
    <row r="53" spans="1:18" x14ac:dyDescent="0.25">
      <c r="A53" s="368" t="s">
        <v>187</v>
      </c>
      <c r="B53" s="368" t="s">
        <v>188</v>
      </c>
      <c r="D53" s="372">
        <v>1.66E-3</v>
      </c>
      <c r="E53" s="372">
        <v>1.3720000000000002E-3</v>
      </c>
      <c r="F53" s="372">
        <v>2.1410000000000001E-3</v>
      </c>
      <c r="G53" s="372">
        <v>2.153E-3</v>
      </c>
      <c r="H53" s="372">
        <v>2.173E-3</v>
      </c>
      <c r="I53" s="372">
        <v>0</v>
      </c>
      <c r="J53" s="372">
        <v>0</v>
      </c>
      <c r="K53" s="372">
        <v>0.01</v>
      </c>
      <c r="L53" s="372">
        <v>0.01</v>
      </c>
      <c r="M53" s="372">
        <v>0.01</v>
      </c>
      <c r="N53" s="372">
        <v>0</v>
      </c>
      <c r="O53" s="372">
        <v>0</v>
      </c>
      <c r="P53" s="372">
        <v>0.01</v>
      </c>
      <c r="Q53" s="372">
        <v>0.01</v>
      </c>
      <c r="R53" s="372">
        <v>0</v>
      </c>
    </row>
    <row r="54" spans="1:18" x14ac:dyDescent="0.25">
      <c r="A54" s="368" t="s">
        <v>189</v>
      </c>
      <c r="B54" s="368" t="s">
        <v>190</v>
      </c>
      <c r="D54" s="372">
        <v>1.3627746980000002E-3</v>
      </c>
      <c r="E54" s="372">
        <v>1.6591128020000004E-3</v>
      </c>
      <c r="F54" s="372">
        <v>2.556226754E-3</v>
      </c>
      <c r="G54" s="372">
        <v>2.7380639740000002E-3</v>
      </c>
      <c r="H54" s="372">
        <v>1.0861121960000001E-3</v>
      </c>
      <c r="I54" s="372">
        <v>1.2985489620000001E-3</v>
      </c>
      <c r="J54" s="372">
        <v>1.3504986999999999E-3</v>
      </c>
      <c r="K54" s="372">
        <v>1.8119136280000002E-3</v>
      </c>
      <c r="L54" s="372">
        <v>2.2664459760000006E-3</v>
      </c>
      <c r="M54" s="372">
        <v>2.0698044139999998E-3</v>
      </c>
      <c r="N54" s="372">
        <v>1.8337880919999999E-3</v>
      </c>
      <c r="O54" s="372">
        <v>1.5115450319999999E-3</v>
      </c>
      <c r="P54" s="372">
        <v>1.682951776E-3</v>
      </c>
      <c r="Q54" s="372">
        <v>1.8933334320000003E-3</v>
      </c>
      <c r="R54" s="372">
        <v>2.1221700059999996E-3</v>
      </c>
    </row>
    <row r="56" spans="1:18" x14ac:dyDescent="0.25">
      <c r="A56" s="370" t="s">
        <v>9</v>
      </c>
    </row>
    <row r="57" spans="1:18" x14ac:dyDescent="0.25">
      <c r="A57" s="368" t="s">
        <v>155</v>
      </c>
      <c r="D57" s="372">
        <v>0.10166877957657841</v>
      </c>
      <c r="E57" s="372">
        <v>0.10770436835318982</v>
      </c>
      <c r="F57" s="372">
        <v>0.12821923385107231</v>
      </c>
      <c r="G57" s="372">
        <v>0.12901606992616252</v>
      </c>
      <c r="H57" s="372">
        <v>2.1093946825429283E-2</v>
      </c>
      <c r="I57" s="372">
        <v>2.2093965898715304E-2</v>
      </c>
      <c r="J57" s="372">
        <v>2.2115312087832094E-2</v>
      </c>
      <c r="K57" s="372">
        <v>2.2133114214709388E-2</v>
      </c>
      <c r="L57" s="372">
        <v>2.2333605530601319E-2</v>
      </c>
      <c r="M57" s="372">
        <v>2.5320390915083164E-2</v>
      </c>
      <c r="N57" s="372">
        <v>2.7140644924089966E-2</v>
      </c>
      <c r="O57" s="372">
        <v>2.9932229761261916E-2</v>
      </c>
      <c r="P57" s="372">
        <v>3.1245080954644705E-2</v>
      </c>
      <c r="Q57" s="372">
        <v>3.3503867640395715E-2</v>
      </c>
      <c r="R57" s="372">
        <v>3.5102554669716367E-2</v>
      </c>
    </row>
    <row r="58" spans="1:18" x14ac:dyDescent="0.25">
      <c r="A58" s="373" t="s">
        <v>151</v>
      </c>
      <c r="D58" s="372"/>
      <c r="E58" s="374">
        <v>5.936521321243278E-2</v>
      </c>
      <c r="F58" s="374">
        <v>0.26114658192091023</v>
      </c>
      <c r="G58" s="374">
        <v>0.26898415092103795</v>
      </c>
      <c r="H58" s="374">
        <v>-0.7925228677546875</v>
      </c>
      <c r="I58" s="374">
        <v>-0.78268681899467663</v>
      </c>
      <c r="J58" s="374">
        <v>-0.7824768608422753</v>
      </c>
      <c r="K58" s="374">
        <v>-0.78230176159399656</v>
      </c>
      <c r="L58" s="374">
        <v>-0.78032975684753525</v>
      </c>
      <c r="M58" s="374">
        <v>-0.75095215049757269</v>
      </c>
      <c r="N58" s="374">
        <v>-0.73304838479302059</v>
      </c>
      <c r="O58" s="374">
        <v>-0.70559074392432808</v>
      </c>
      <c r="P58" s="374">
        <v>-0.69267772186533971</v>
      </c>
      <c r="Q58" s="374">
        <v>-0.67046060963916543</v>
      </c>
      <c r="R58" s="374">
        <v>-0.65473614598396335</v>
      </c>
    </row>
    <row r="59" spans="1:18" x14ac:dyDescent="0.25">
      <c r="A59" s="373" t="s">
        <v>152</v>
      </c>
      <c r="D59" s="372"/>
      <c r="E59" s="374">
        <v>5.936521321243278E-2</v>
      </c>
      <c r="F59" s="374">
        <v>0.19047384810436907</v>
      </c>
      <c r="G59" s="374">
        <v>6.214637626175014E-3</v>
      </c>
      <c r="H59" s="374">
        <v>-0.83650139988373851</v>
      </c>
      <c r="I59" s="374">
        <v>4.7407869260411371E-2</v>
      </c>
      <c r="J59" s="374">
        <v>9.6615470552669609E-4</v>
      </c>
      <c r="K59" s="374">
        <v>8.0496837695946254E-4</v>
      </c>
      <c r="L59" s="374">
        <v>9.0584322633950557E-3</v>
      </c>
      <c r="M59" s="374">
        <v>0.13373502905249116</v>
      </c>
      <c r="N59" s="374">
        <v>7.1888858869176897E-2</v>
      </c>
      <c r="O59" s="374">
        <v>0.10285624549378877</v>
      </c>
      <c r="P59" s="374">
        <v>4.3860788315940036E-2</v>
      </c>
      <c r="Q59" s="374">
        <v>7.2292553475212962E-2</v>
      </c>
      <c r="R59" s="374">
        <v>4.7716491913104078E-2</v>
      </c>
    </row>
    <row r="60" spans="1:18" x14ac:dyDescent="0.25">
      <c r="A60" s="368" t="s">
        <v>156</v>
      </c>
      <c r="D60" s="374">
        <v>3.6921124918282994E-3</v>
      </c>
      <c r="E60" s="374">
        <v>4.2064072403080249E-3</v>
      </c>
      <c r="F60" s="374">
        <v>5.7101760235529903E-3</v>
      </c>
      <c r="G60" s="374">
        <v>6.5664970769721094E-3</v>
      </c>
      <c r="H60" s="374">
        <v>1.0867847141393166E-3</v>
      </c>
      <c r="I60" s="374">
        <v>1.2330251637287576E-3</v>
      </c>
      <c r="J60" s="374">
        <v>1.1728630877342826E-3</v>
      </c>
      <c r="K60" s="374">
        <v>1.326453667403895E-3</v>
      </c>
      <c r="L60" s="374">
        <v>1.5588165594420484E-3</v>
      </c>
      <c r="M60" s="374">
        <v>1.9616479196538183E-3</v>
      </c>
      <c r="N60" s="374">
        <v>1.8218186045503464E-3</v>
      </c>
      <c r="O60" s="374">
        <v>2.0603954036522943E-3</v>
      </c>
      <c r="P60" s="374">
        <v>2.4031769472471144E-3</v>
      </c>
      <c r="Q60" s="374">
        <v>2.5839486008309878E-3</v>
      </c>
      <c r="R60" s="374">
        <v>3.0107639087892726E-3</v>
      </c>
    </row>
    <row r="61" spans="1:18" x14ac:dyDescent="0.25">
      <c r="A61" s="368" t="s">
        <v>191</v>
      </c>
      <c r="B61" s="368" t="s">
        <v>192</v>
      </c>
      <c r="D61" s="372">
        <v>4.3923242098135126E-2</v>
      </c>
      <c r="E61" s="372">
        <v>5.0362193889224034E-2</v>
      </c>
      <c r="F61" s="372">
        <v>6.4907968673263344E-2</v>
      </c>
      <c r="G61" s="372">
        <v>6.4741588165691921E-2</v>
      </c>
      <c r="H61" s="372">
        <v>1.0902864655666585E-2</v>
      </c>
      <c r="I61" s="372">
        <v>1.089086899546576E-2</v>
      </c>
      <c r="J61" s="372">
        <v>1.0573636313442512E-2</v>
      </c>
      <c r="K61" s="372">
        <v>1.0755069248713004E-2</v>
      </c>
      <c r="L61" s="372">
        <v>1.1837881674965594E-2</v>
      </c>
      <c r="M61" s="372">
        <v>1.2648559196567072E-2</v>
      </c>
      <c r="N61" s="372">
        <v>1.3931476710631028E-2</v>
      </c>
      <c r="O61" s="372">
        <v>1.6451185352900841E-2</v>
      </c>
      <c r="P61" s="372">
        <v>1.7195797894784405E-2</v>
      </c>
      <c r="Q61" s="372">
        <v>1.7648385672200582E-2</v>
      </c>
      <c r="R61" s="372">
        <v>1.83398179870954E-2</v>
      </c>
    </row>
    <row r="62" spans="1:18" x14ac:dyDescent="0.25">
      <c r="A62" s="368" t="s">
        <v>193</v>
      </c>
      <c r="B62" s="368" t="s">
        <v>194</v>
      </c>
      <c r="D62" s="372">
        <v>3.2920572520746295E-3</v>
      </c>
      <c r="E62" s="372">
        <v>3.3988750672967112E-3</v>
      </c>
      <c r="F62" s="372">
        <v>4.4303677299900174E-3</v>
      </c>
      <c r="G62" s="372">
        <v>3.9388392093383743E-3</v>
      </c>
      <c r="H62" s="372">
        <v>6.8318835629781129E-4</v>
      </c>
      <c r="I62" s="372">
        <v>7.4562788941980279E-4</v>
      </c>
      <c r="J62" s="372">
        <v>7.4363651941542245E-4</v>
      </c>
      <c r="K62" s="372">
        <v>7.9988785278421021E-4</v>
      </c>
      <c r="L62" s="372">
        <v>8.9240069528089927E-4</v>
      </c>
      <c r="M62" s="372">
        <v>1.079661323119252E-3</v>
      </c>
      <c r="N62" s="372">
        <v>1.1903684271201578E-3</v>
      </c>
      <c r="O62" s="372">
        <v>1.3592478833781994E-3</v>
      </c>
      <c r="P62" s="372">
        <v>1.5296791556346776E-3</v>
      </c>
      <c r="Q62" s="372">
        <v>1.6775775987908094E-3</v>
      </c>
      <c r="R62" s="372">
        <v>1.7346062850728144E-3</v>
      </c>
    </row>
    <row r="63" spans="1:18" x14ac:dyDescent="0.25">
      <c r="A63" s="368" t="s">
        <v>195</v>
      </c>
      <c r="B63" s="368" t="s">
        <v>196</v>
      </c>
      <c r="D63" s="372">
        <v>5.420822298516171E-2</v>
      </c>
      <c r="E63" s="372">
        <v>5.3766624805354407E-2</v>
      </c>
      <c r="F63" s="372">
        <v>5.8590360112640162E-2</v>
      </c>
      <c r="G63" s="372">
        <v>6.0030946040759051E-2</v>
      </c>
      <c r="H63" s="372">
        <v>9.4510356944746028E-3</v>
      </c>
      <c r="I63" s="372">
        <v>1.040841574901826E-2</v>
      </c>
      <c r="J63" s="372">
        <v>1.0749732226528296E-2</v>
      </c>
      <c r="K63" s="372">
        <v>1.0531899670505235E-2</v>
      </c>
      <c r="L63" s="372">
        <v>9.5636478646614412E-3</v>
      </c>
      <c r="M63" s="372">
        <v>1.1531939061050102E-2</v>
      </c>
      <c r="N63" s="372">
        <v>1.195202707593606E-2</v>
      </c>
      <c r="O63" s="372">
        <v>1.2005208829547875E-2</v>
      </c>
      <c r="P63" s="372">
        <v>1.2388029321198037E-2</v>
      </c>
      <c r="Q63" s="372">
        <v>1.4032244369033886E-2</v>
      </c>
      <c r="R63" s="372">
        <v>1.4865621605776728E-2</v>
      </c>
    </row>
    <row r="64" spans="1:18" x14ac:dyDescent="0.25">
      <c r="A64" s="368" t="s">
        <v>197</v>
      </c>
      <c r="B64" s="368" t="s">
        <v>198</v>
      </c>
      <c r="D64" s="372">
        <v>2.4525724120693884E-4</v>
      </c>
      <c r="E64" s="372">
        <v>1.7667459131467115E-4</v>
      </c>
      <c r="F64" s="372">
        <v>2.9053733517877325E-4</v>
      </c>
      <c r="G64" s="372">
        <v>3.0469651037314438E-4</v>
      </c>
      <c r="H64" s="372">
        <v>5.6858118990282251E-5</v>
      </c>
      <c r="I64" s="372">
        <v>4.9053264811483681E-5</v>
      </c>
      <c r="J64" s="372">
        <v>4.8307028445861264E-5</v>
      </c>
      <c r="K64" s="372">
        <v>4.6257442706937408E-5</v>
      </c>
      <c r="L64" s="372">
        <v>3.9675295693384588E-5</v>
      </c>
      <c r="M64" s="372">
        <v>6.023133434673558E-5</v>
      </c>
      <c r="N64" s="372">
        <v>6.6772710402719591E-5</v>
      </c>
      <c r="O64" s="372">
        <v>1.165876954350038E-4</v>
      </c>
      <c r="P64" s="372">
        <v>1.3157458302758709E-4</v>
      </c>
      <c r="Q64" s="372">
        <v>1.4566000037044208E-4</v>
      </c>
      <c r="R64" s="372">
        <v>1.6250879177142832E-4</v>
      </c>
    </row>
    <row r="66" spans="1:18" x14ac:dyDescent="0.25">
      <c r="A66" s="370" t="s">
        <v>199</v>
      </c>
    </row>
    <row r="67" spans="1:18" x14ac:dyDescent="0.25">
      <c r="A67" s="368" t="s">
        <v>155</v>
      </c>
      <c r="D67" s="372">
        <v>2.9319999999999997E-3</v>
      </c>
      <c r="E67" s="372">
        <v>2.7919999999999993E-3</v>
      </c>
      <c r="F67" s="372">
        <v>2.8799999999999993E-3</v>
      </c>
      <c r="G67" s="372">
        <v>2.9119999999999997E-3</v>
      </c>
      <c r="H67" s="372">
        <v>4.4559999999999999E-4</v>
      </c>
      <c r="I67" s="372">
        <v>4.7199999999999998E-4</v>
      </c>
      <c r="J67" s="372">
        <v>4.9200000000000003E-4</v>
      </c>
      <c r="K67" s="372">
        <v>4.6319999999999998E-4</v>
      </c>
      <c r="L67" s="372">
        <v>4.2640000000000001E-4</v>
      </c>
      <c r="M67" s="372">
        <v>4.4639999999999995E-4</v>
      </c>
      <c r="N67" s="372">
        <v>4.1760000000000001E-4</v>
      </c>
      <c r="O67" s="372">
        <v>4.0436498723009064E-4</v>
      </c>
      <c r="P67" s="372">
        <v>4.3445553749709781E-4</v>
      </c>
      <c r="Q67" s="372">
        <v>4.8980729045739499E-4</v>
      </c>
      <c r="R67" s="372">
        <v>4.4467146505688422E-4</v>
      </c>
    </row>
    <row r="68" spans="1:18" x14ac:dyDescent="0.25">
      <c r="A68" s="373" t="s">
        <v>151</v>
      </c>
      <c r="D68" s="372"/>
      <c r="E68" s="374">
        <v>-4.7748976807639967E-2</v>
      </c>
      <c r="F68" s="374">
        <v>-1.773533424283779E-2</v>
      </c>
      <c r="G68" s="374">
        <v>-6.8212824010914237E-3</v>
      </c>
      <c r="H68" s="374">
        <v>-0.84802182810368343</v>
      </c>
      <c r="I68" s="374">
        <v>-0.83901773533424273</v>
      </c>
      <c r="J68" s="374">
        <v>-0.83219645293315136</v>
      </c>
      <c r="K68" s="374">
        <v>-0.84201909959072307</v>
      </c>
      <c r="L68" s="374">
        <v>-0.8545702592087312</v>
      </c>
      <c r="M68" s="374">
        <v>-0.84774897680763983</v>
      </c>
      <c r="N68" s="374">
        <v>-0.85757162346521143</v>
      </c>
      <c r="O68" s="374">
        <v>-0.86208561144949158</v>
      </c>
      <c r="P68" s="374">
        <v>-0.85182280440071689</v>
      </c>
      <c r="Q68" s="374">
        <v>-0.83294430748383519</v>
      </c>
      <c r="R68" s="374">
        <v>-0.84833851805699712</v>
      </c>
    </row>
    <row r="69" spans="1:18" x14ac:dyDescent="0.25">
      <c r="A69" s="373" t="s">
        <v>152</v>
      </c>
      <c r="D69" s="372"/>
      <c r="E69" s="374">
        <v>-4.7748976807639967E-2</v>
      </c>
      <c r="F69" s="374">
        <v>3.151862464183381E-2</v>
      </c>
      <c r="G69" s="374">
        <v>1.1111111111111233E-2</v>
      </c>
      <c r="H69" s="374">
        <v>-0.84697802197802197</v>
      </c>
      <c r="I69" s="374">
        <v>5.9245960502692978E-2</v>
      </c>
      <c r="J69" s="374">
        <v>4.2372881355932319E-2</v>
      </c>
      <c r="K69" s="374">
        <v>-5.8536585365853752E-2</v>
      </c>
      <c r="L69" s="374">
        <v>-7.9447322970638973E-2</v>
      </c>
      <c r="M69" s="374">
        <v>4.6904315196997989E-2</v>
      </c>
      <c r="N69" s="374">
        <v>-6.4516129032257938E-2</v>
      </c>
      <c r="O69" s="374">
        <v>-3.169303824212015E-2</v>
      </c>
      <c r="P69" s="374">
        <v>7.4414331649058266E-2</v>
      </c>
      <c r="Q69" s="374">
        <v>0.12740487387772545</v>
      </c>
      <c r="R69" s="374">
        <v>-9.2150170648464091E-2</v>
      </c>
    </row>
    <row r="70" spans="1:18" x14ac:dyDescent="0.25">
      <c r="A70" s="368" t="s">
        <v>156</v>
      </c>
      <c r="D70" s="374">
        <v>1.0647589034829338E-4</v>
      </c>
      <c r="E70" s="374">
        <v>1.0904190047730946E-4</v>
      </c>
      <c r="F70" s="374">
        <v>1.2825928258886624E-4</v>
      </c>
      <c r="G70" s="374">
        <v>1.482113003371311E-4</v>
      </c>
      <c r="H70" s="374">
        <v>2.29578311080541E-5</v>
      </c>
      <c r="I70" s="374">
        <v>2.6341485270139499E-5</v>
      </c>
      <c r="J70" s="374">
        <v>2.6092719690026931E-5</v>
      </c>
      <c r="K70" s="374">
        <v>2.775991361998E-5</v>
      </c>
      <c r="L70" s="374">
        <v>2.9761400595857723E-5</v>
      </c>
      <c r="M70" s="374">
        <v>3.4583969665801197E-5</v>
      </c>
      <c r="N70" s="374">
        <v>2.8031443297979562E-5</v>
      </c>
      <c r="O70" s="374">
        <v>2.7834603961414753E-5</v>
      </c>
      <c r="P70" s="374">
        <v>3.3415612967444534E-5</v>
      </c>
      <c r="Q70" s="374">
        <v>3.7775843566437111E-5</v>
      </c>
      <c r="R70" s="374">
        <v>3.8139696978144038E-5</v>
      </c>
    </row>
    <row r="72" spans="1:18" x14ac:dyDescent="0.25">
      <c r="A72" s="370" t="s">
        <v>200</v>
      </c>
    </row>
    <row r="73" spans="1:18" x14ac:dyDescent="0.25">
      <c r="A73" s="368" t="s">
        <v>155</v>
      </c>
      <c r="D73" s="372">
        <v>2.6901544563695756E-2</v>
      </c>
      <c r="E73" s="372">
        <v>1.2193188054129722E-2</v>
      </c>
      <c r="F73" s="372">
        <v>1.1393907606159588E-2</v>
      </c>
      <c r="G73" s="372">
        <v>6.0469304713019131E-3</v>
      </c>
      <c r="H73" s="372">
        <v>5.2566500233317773E-3</v>
      </c>
      <c r="I73" s="372">
        <v>6.3279118058796073E-3</v>
      </c>
      <c r="J73" s="372">
        <v>5.2353182454503034E-3</v>
      </c>
      <c r="K73" s="372">
        <v>4.7930144657022866E-3</v>
      </c>
      <c r="L73" s="372">
        <v>4.5830284647690143E-3</v>
      </c>
      <c r="M73" s="372">
        <v>4.6530237984134396E-3</v>
      </c>
      <c r="N73" s="372">
        <v>4.3690424638357442E-3</v>
      </c>
      <c r="O73" s="372">
        <v>4.2300517965468964E-3</v>
      </c>
      <c r="P73" s="372">
        <v>5.4199724685020994E-3</v>
      </c>
      <c r="Q73" s="372">
        <v>4.7200191320578627E-3</v>
      </c>
      <c r="R73" s="372">
        <v>5.1643229118058789E-3</v>
      </c>
    </row>
    <row r="74" spans="1:18" x14ac:dyDescent="0.25">
      <c r="A74" s="373" t="s">
        <v>151</v>
      </c>
      <c r="D74" s="372"/>
      <c r="E74" s="374">
        <v>-0.54674765884689369</v>
      </c>
      <c r="F74" s="374">
        <v>-0.57645898066626533</v>
      </c>
      <c r="G74" s="374">
        <v>-0.77521995226019913</v>
      </c>
      <c r="H74" s="374">
        <v>-0.80459672079848743</v>
      </c>
      <c r="I74" s="374">
        <v>-0.76477514921506518</v>
      </c>
      <c r="J74" s="374">
        <v>-0.8053896781631088</v>
      </c>
      <c r="K74" s="374">
        <v>-0.82183125380203748</v>
      </c>
      <c r="L74" s="374">
        <v>-0.82963697664579772</v>
      </c>
      <c r="M74" s="374">
        <v>-0.82703506903121093</v>
      </c>
      <c r="N74" s="374">
        <v>-0.837591389836706</v>
      </c>
      <c r="O74" s="374">
        <v>-0.84275803247909242</v>
      </c>
      <c r="P74" s="374">
        <v>-0.7985256030311183</v>
      </c>
      <c r="Q74" s="374">
        <v>-0.82454467917698537</v>
      </c>
      <c r="R74" s="374">
        <v>-0.80802875836448251</v>
      </c>
    </row>
    <row r="75" spans="1:18" x14ac:dyDescent="0.25">
      <c r="A75" s="373" t="s">
        <v>152</v>
      </c>
      <c r="D75" s="372"/>
      <c r="E75" s="374">
        <v>-0.54674765884689369</v>
      </c>
      <c r="F75" s="374">
        <v>-6.5551391844516443E-2</v>
      </c>
      <c r="G75" s="374">
        <v>-0.46928387693499285</v>
      </c>
      <c r="H75" s="374">
        <v>-0.13069117492266902</v>
      </c>
      <c r="I75" s="374">
        <v>0.20379172625017963</v>
      </c>
      <c r="J75" s="374">
        <v>-0.17266257715762026</v>
      </c>
      <c r="K75" s="374">
        <v>-8.4484602274636528E-2</v>
      </c>
      <c r="L75" s="374">
        <v>-4.3810842307254433E-2</v>
      </c>
      <c r="M75" s="374">
        <v>1.5272725051240331E-2</v>
      </c>
      <c r="N75" s="374">
        <v>-6.1031567187454679E-2</v>
      </c>
      <c r="O75" s="374">
        <v>-3.1812615336043834E-2</v>
      </c>
      <c r="P75" s="374">
        <v>0.28130167884151369</v>
      </c>
      <c r="Q75" s="374">
        <v>-0.12914333799885161</v>
      </c>
      <c r="R75" s="374">
        <v>9.4131775172340448E-2</v>
      </c>
    </row>
    <row r="76" spans="1:18" x14ac:dyDescent="0.25">
      <c r="A76" s="368" t="s">
        <v>156</v>
      </c>
      <c r="D76" s="374">
        <v>9.7693243832325987E-4</v>
      </c>
      <c r="E76" s="374">
        <v>4.7620644638235389E-4</v>
      </c>
      <c r="F76" s="374">
        <v>5.0742167203119976E-4</v>
      </c>
      <c r="G76" s="374">
        <v>3.0776903440929865E-4</v>
      </c>
      <c r="H76" s="374">
        <v>2.7082873301121989E-4</v>
      </c>
      <c r="I76" s="374">
        <v>3.531495670027956E-4</v>
      </c>
      <c r="J76" s="374">
        <v>2.7764977940369586E-4</v>
      </c>
      <c r="K76" s="374">
        <v>2.8724885049052261E-4</v>
      </c>
      <c r="L76" s="374">
        <v>3.1988120563369946E-4</v>
      </c>
      <c r="M76" s="374">
        <v>3.604839469054245E-4</v>
      </c>
      <c r="N76" s="374">
        <v>2.9327242837997268E-4</v>
      </c>
      <c r="O76" s="374">
        <v>2.911770806362043E-4</v>
      </c>
      <c r="P76" s="374">
        <v>4.1687051187115078E-4</v>
      </c>
      <c r="Q76" s="374">
        <v>3.6402623610747877E-4</v>
      </c>
      <c r="R76" s="374">
        <v>4.4294659412959188E-4</v>
      </c>
    </row>
    <row r="77" spans="1:18" x14ac:dyDescent="0.25">
      <c r="A77" s="368" t="s">
        <v>201</v>
      </c>
      <c r="B77" s="368" t="s">
        <v>202</v>
      </c>
      <c r="D77" s="372">
        <v>2.6831544563695756E-2</v>
      </c>
      <c r="E77" s="372">
        <v>1.2179188054129722E-2</v>
      </c>
      <c r="F77" s="372">
        <v>1.1385907606159588E-2</v>
      </c>
      <c r="G77" s="372">
        <v>6.0429304713019135E-3</v>
      </c>
      <c r="H77" s="372">
        <v>5.2496500233317773E-3</v>
      </c>
      <c r="I77" s="372">
        <v>6.3229118058796075E-3</v>
      </c>
      <c r="J77" s="372">
        <v>5.2263182454503031E-3</v>
      </c>
      <c r="K77" s="372">
        <v>4.783014465702287E-3</v>
      </c>
      <c r="L77" s="372">
        <v>4.5730284647690148E-3</v>
      </c>
      <c r="M77" s="372">
        <v>4.64302379841344E-3</v>
      </c>
      <c r="N77" s="372">
        <v>4.3630424638357443E-3</v>
      </c>
      <c r="O77" s="372">
        <v>4.2230517965468964E-3</v>
      </c>
      <c r="P77" s="372">
        <v>5.4129724685020994E-3</v>
      </c>
      <c r="Q77" s="372">
        <v>4.7130191320578626E-3</v>
      </c>
      <c r="R77" s="372">
        <v>5.1563229118058787E-3</v>
      </c>
    </row>
    <row r="78" spans="1:18" x14ac:dyDescent="0.25">
      <c r="A78" s="368" t="s">
        <v>203</v>
      </c>
      <c r="B78" s="368" t="s">
        <v>204</v>
      </c>
      <c r="D78" s="372">
        <v>7.0000000000000007E-5</v>
      </c>
      <c r="E78" s="372">
        <v>1.4E-5</v>
      </c>
      <c r="F78" s="372">
        <v>7.9999999999999996E-6</v>
      </c>
      <c r="G78" s="372">
        <v>3.9999999999999998E-6</v>
      </c>
      <c r="H78" s="372">
        <v>6.9999999999999999E-6</v>
      </c>
      <c r="I78" s="372">
        <v>5.0000000000000004E-6</v>
      </c>
      <c r="J78" s="372">
        <v>9.0000000000000002E-6</v>
      </c>
      <c r="K78" s="372">
        <v>1.0000000000000001E-5</v>
      </c>
      <c r="L78" s="372">
        <v>1.0000000000000001E-5</v>
      </c>
      <c r="M78" s="372">
        <v>1.0000000000000001E-5</v>
      </c>
      <c r="N78" s="372">
        <v>6.0000000000000002E-6</v>
      </c>
      <c r="O78" s="372">
        <v>6.9999999999999999E-6</v>
      </c>
      <c r="P78" s="372">
        <v>6.9999999999999999E-6</v>
      </c>
      <c r="Q78" s="372">
        <v>6.9999999999999999E-6</v>
      </c>
      <c r="R78" s="372">
        <v>7.9999999999999996E-6</v>
      </c>
    </row>
    <row r="80" spans="1:18" x14ac:dyDescent="0.25">
      <c r="A80" s="370" t="s">
        <v>12</v>
      </c>
    </row>
    <row r="81" spans="1:18" x14ac:dyDescent="0.25">
      <c r="A81" s="368" t="s">
        <v>155</v>
      </c>
      <c r="D81" s="372">
        <v>3.9087419331634003E-2</v>
      </c>
      <c r="E81" s="372">
        <v>3.9611674352679996E-2</v>
      </c>
      <c r="F81" s="372">
        <v>4.8775899505014521E-2</v>
      </c>
      <c r="G81" s="372">
        <v>5.5328228510601506E-2</v>
      </c>
      <c r="H81" s="372">
        <v>3.1506208753869502E-2</v>
      </c>
      <c r="I81" s="372">
        <v>4.0734171229079998E-2</v>
      </c>
      <c r="J81" s="372">
        <v>4.3600588011329003E-2</v>
      </c>
      <c r="K81" s="372">
        <v>4.98986634242925E-2</v>
      </c>
      <c r="L81" s="372">
        <v>5.2786673806099006E-2</v>
      </c>
      <c r="M81" s="372">
        <v>5.8069659066211511E-2</v>
      </c>
      <c r="N81" s="372">
        <v>6.2510777638376494E-2</v>
      </c>
      <c r="O81" s="372">
        <v>6.6988051353307002E-2</v>
      </c>
      <c r="P81" s="372">
        <v>7.2606604477609998E-2</v>
      </c>
      <c r="Q81" s="372">
        <v>9.9747940576272995E-2</v>
      </c>
      <c r="R81" s="372">
        <v>0.10218767523688299</v>
      </c>
    </row>
    <row r="82" spans="1:18" x14ac:dyDescent="0.25">
      <c r="A82" s="373" t="s">
        <v>151</v>
      </c>
      <c r="D82" s="372"/>
      <c r="E82" s="374">
        <v>1.341237231852003E-2</v>
      </c>
      <c r="F82" s="374">
        <v>0.24786696945069212</v>
      </c>
      <c r="G82" s="374">
        <v>0.41549965325604354</v>
      </c>
      <c r="H82" s="374">
        <v>-0.19395525996337445</v>
      </c>
      <c r="I82" s="374">
        <v>4.212997239531889E-2</v>
      </c>
      <c r="J82" s="374">
        <v>0.11546346003053796</v>
      </c>
      <c r="K82" s="374">
        <v>0.2765914014668347</v>
      </c>
      <c r="L82" s="374">
        <v>0.35047733282759863</v>
      </c>
      <c r="M82" s="374">
        <v>0.48563553335471582</v>
      </c>
      <c r="N82" s="374">
        <v>0.59925568654223316</v>
      </c>
      <c r="O82" s="374">
        <v>0.71380082130652767</v>
      </c>
      <c r="P82" s="374">
        <v>0.85754408244722469</v>
      </c>
      <c r="Q82" s="374">
        <v>1.5519193203820845</v>
      </c>
      <c r="R82" s="374">
        <v>1.6143367094634731</v>
      </c>
    </row>
    <row r="83" spans="1:18" x14ac:dyDescent="0.25">
      <c r="A83" s="373" t="s">
        <v>152</v>
      </c>
      <c r="D83" s="372"/>
      <c r="E83" s="374">
        <v>1.341237231852003E-2</v>
      </c>
      <c r="F83" s="374">
        <v>0.2313516230276316</v>
      </c>
      <c r="G83" s="374">
        <v>0.13433538022017119</v>
      </c>
      <c r="H83" s="374">
        <v>-0.43055815083917676</v>
      </c>
      <c r="I83" s="374">
        <v>0.29289345942256995</v>
      </c>
      <c r="J83" s="374">
        <v>7.0368849930170646E-2</v>
      </c>
      <c r="K83" s="374">
        <v>0.14444932282397269</v>
      </c>
      <c r="L83" s="374">
        <v>5.7877509809221003E-2</v>
      </c>
      <c r="M83" s="374">
        <v>0.10008179866605092</v>
      </c>
      <c r="N83" s="374">
        <v>7.6479156991453703E-2</v>
      </c>
      <c r="O83" s="374">
        <v>7.1624028432847847E-2</v>
      </c>
      <c r="P83" s="374">
        <v>8.3873959770373666E-2</v>
      </c>
      <c r="Q83" s="374">
        <v>0.37381359855538604</v>
      </c>
      <c r="R83" s="374">
        <v>2.4458997815041957E-2</v>
      </c>
    </row>
    <row r="84" spans="1:18" x14ac:dyDescent="0.25">
      <c r="A84" s="368" t="s">
        <v>156</v>
      </c>
      <c r="D84" s="374">
        <v>1.419463770379545E-3</v>
      </c>
      <c r="E84" s="374">
        <v>1.5470387723870076E-3</v>
      </c>
      <c r="F84" s="374">
        <v>2.1722089854652083E-3</v>
      </c>
      <c r="G84" s="374">
        <v>2.8160263368496499E-3</v>
      </c>
      <c r="H84" s="374">
        <v>1.623236578605098E-3</v>
      </c>
      <c r="I84" s="374">
        <v>2.2733020580977775E-3</v>
      </c>
      <c r="J84" s="374">
        <v>2.3123128481706431E-3</v>
      </c>
      <c r="K84" s="374">
        <v>2.9904632694534011E-3</v>
      </c>
      <c r="L84" s="374">
        <v>3.6843464945266937E-3</v>
      </c>
      <c r="M84" s="374">
        <v>4.4988336192860138E-3</v>
      </c>
      <c r="N84" s="374">
        <v>4.1960424302748068E-3</v>
      </c>
      <c r="O84" s="374">
        <v>4.611145718472486E-3</v>
      </c>
      <c r="P84" s="374">
        <v>5.5844476239881001E-3</v>
      </c>
      <c r="Q84" s="374">
        <v>7.6929491918440764E-3</v>
      </c>
      <c r="R84" s="374">
        <v>8.764688707734232E-3</v>
      </c>
    </row>
    <row r="85" spans="1:18" x14ac:dyDescent="0.25">
      <c r="A85" s="368" t="s">
        <v>205</v>
      </c>
      <c r="B85" s="368" t="s">
        <v>206</v>
      </c>
      <c r="D85" s="372">
        <v>3.8883313670848005E-2</v>
      </c>
      <c r="E85" s="372">
        <v>3.9400123596931999E-2</v>
      </c>
      <c r="F85" s="372">
        <v>4.8625717737776519E-2</v>
      </c>
      <c r="G85" s="372">
        <v>5.5126184981417505E-2</v>
      </c>
      <c r="H85" s="372">
        <v>3.14840239968915E-2</v>
      </c>
      <c r="I85" s="372">
        <v>4.0697955928419995E-2</v>
      </c>
      <c r="J85" s="372">
        <v>4.3565022798327004E-2</v>
      </c>
      <c r="K85" s="372">
        <v>4.9876578492345502E-2</v>
      </c>
      <c r="L85" s="372">
        <v>5.2732027125698008E-2</v>
      </c>
      <c r="M85" s="372">
        <v>5.8013903780678513E-2</v>
      </c>
      <c r="N85" s="372">
        <v>6.2480073954735489E-2</v>
      </c>
      <c r="O85" s="372">
        <v>6.6922891928640996E-2</v>
      </c>
      <c r="P85" s="372">
        <v>7.2558368094168005E-2</v>
      </c>
      <c r="Q85" s="372">
        <v>9.9420831416666994E-2</v>
      </c>
      <c r="R85" s="372">
        <v>0.102148200344427</v>
      </c>
    </row>
    <row r="86" spans="1:18" x14ac:dyDescent="0.25">
      <c r="A86" s="368" t="s">
        <v>207</v>
      </c>
      <c r="B86" s="368" t="s">
        <v>208</v>
      </c>
      <c r="D86" s="372">
        <v>2.04105660786E-4</v>
      </c>
      <c r="E86" s="372">
        <v>2.1155075574799998E-4</v>
      </c>
      <c r="F86" s="372">
        <v>1.5018176723799998E-4</v>
      </c>
      <c r="G86" s="372">
        <v>2.0204352918400001E-4</v>
      </c>
      <c r="H86" s="372">
        <v>2.2184756978E-5</v>
      </c>
      <c r="I86" s="372">
        <v>3.6215300660000007E-5</v>
      </c>
      <c r="J86" s="372">
        <v>3.5565213001999999E-5</v>
      </c>
      <c r="K86" s="372">
        <v>2.2084931946999997E-5</v>
      </c>
      <c r="L86" s="372">
        <v>5.4646680401000005E-5</v>
      </c>
      <c r="M86" s="372">
        <v>5.5755285533000012E-5</v>
      </c>
      <c r="N86" s="372">
        <v>3.0703683640999998E-5</v>
      </c>
      <c r="O86" s="372">
        <v>6.5159424666000001E-5</v>
      </c>
      <c r="P86" s="372">
        <v>4.8236383441999998E-5</v>
      </c>
      <c r="Q86" s="372">
        <v>3.2710915960600004E-4</v>
      </c>
      <c r="R86" s="372">
        <v>3.9474892455999999E-5</v>
      </c>
    </row>
    <row r="88" spans="1:18" x14ac:dyDescent="0.25">
      <c r="A88" s="370" t="s">
        <v>14</v>
      </c>
    </row>
    <row r="89" spans="1:18" x14ac:dyDescent="0.25">
      <c r="A89" s="368" t="s">
        <v>155</v>
      </c>
      <c r="D89" s="372">
        <v>2.8008244115779472E-4</v>
      </c>
      <c r="E89" s="372">
        <v>3.4025218417999995E-4</v>
      </c>
      <c r="F89" s="372">
        <v>3.6198674598999998E-4</v>
      </c>
      <c r="G89" s="372">
        <v>2.8006282493500001E-4</v>
      </c>
      <c r="H89" s="372">
        <v>2.7376938340500001E-4</v>
      </c>
      <c r="I89" s="372">
        <v>2.3410776567500002E-4</v>
      </c>
      <c r="J89" s="372">
        <v>1.9014925546500001E-4</v>
      </c>
      <c r="K89" s="372">
        <v>3.6866159444000004E-4</v>
      </c>
      <c r="L89" s="372">
        <v>3.0844452936000001E-4</v>
      </c>
      <c r="M89" s="372">
        <v>2.4201745529499999E-4</v>
      </c>
      <c r="N89" s="372">
        <v>1.7524626718000002E-4</v>
      </c>
      <c r="O89" s="372">
        <v>1.9028480633999999E-4</v>
      </c>
      <c r="P89" s="372">
        <v>2.4670551947500002E-4</v>
      </c>
      <c r="Q89" s="372">
        <v>1.3998134487000003E-4</v>
      </c>
      <c r="R89" s="372">
        <v>1.0996695560000001E-4</v>
      </c>
    </row>
    <row r="90" spans="1:18" x14ac:dyDescent="0.25">
      <c r="A90" s="373" t="s">
        <v>151</v>
      </c>
      <c r="D90" s="372"/>
      <c r="E90" s="374">
        <v>0.21482868677335756</v>
      </c>
      <c r="F90" s="374">
        <v>0.29242927365825644</v>
      </c>
      <c r="G90" s="374">
        <v>-7.0037317275683232E-5</v>
      </c>
      <c r="H90" s="374">
        <v>-2.253999831870224E-2</v>
      </c>
      <c r="I90" s="374">
        <v>-0.16414693935380684</v>
      </c>
      <c r="J90" s="374">
        <v>-0.32109540791287072</v>
      </c>
      <c r="K90" s="374">
        <v>0.31626100128247958</v>
      </c>
      <c r="L90" s="374">
        <v>0.10126335690649906</v>
      </c>
      <c r="M90" s="374">
        <v>-0.13590636280319129</v>
      </c>
      <c r="N90" s="374">
        <v>-0.37430469951785161</v>
      </c>
      <c r="O90" s="374">
        <v>-0.32061144014095455</v>
      </c>
      <c r="P90" s="374">
        <v>-0.11916820470723685</v>
      </c>
      <c r="Q90" s="374">
        <v>-0.50021377887399798</v>
      </c>
      <c r="R90" s="374">
        <v>-0.60737647406448414</v>
      </c>
    </row>
    <row r="91" spans="1:18" x14ac:dyDescent="0.25">
      <c r="A91" s="373" t="s">
        <v>152</v>
      </c>
      <c r="D91" s="372"/>
      <c r="E91" s="374">
        <v>0.21482868677335756</v>
      </c>
      <c r="F91" s="374">
        <v>6.3877802466955E-2</v>
      </c>
      <c r="G91" s="374">
        <v>-0.22631746041128023</v>
      </c>
      <c r="H91" s="374">
        <v>-2.247153484744234E-2</v>
      </c>
      <c r="I91" s="374">
        <v>-0.14487236387323371</v>
      </c>
      <c r="J91" s="374">
        <v>-0.18777040600620395</v>
      </c>
      <c r="K91" s="374">
        <v>0.93880114617571075</v>
      </c>
      <c r="L91" s="374">
        <v>-0.16333967516055001</v>
      </c>
      <c r="M91" s="374">
        <v>-0.21536149207389532</v>
      </c>
      <c r="N91" s="374">
        <v>-0.27589410042185269</v>
      </c>
      <c r="O91" s="374">
        <v>8.5813748857506311E-2</v>
      </c>
      <c r="P91" s="374">
        <v>0.29650666398549852</v>
      </c>
      <c r="Q91" s="374">
        <v>-0.43259743370198461</v>
      </c>
      <c r="R91" s="374">
        <v>-0.21441706605886832</v>
      </c>
    </row>
    <row r="92" spans="1:18" x14ac:dyDescent="0.25">
      <c r="A92" s="368" t="s">
        <v>156</v>
      </c>
      <c r="D92" s="374">
        <v>1.017122349699853E-5</v>
      </c>
      <c r="E92" s="374">
        <v>1.328859054603966E-5</v>
      </c>
      <c r="F92" s="374">
        <v>1.6120889009498458E-5</v>
      </c>
      <c r="G92" s="374">
        <v>1.4254284155119044E-5</v>
      </c>
      <c r="H92" s="374">
        <v>1.4104917564560367E-5</v>
      </c>
      <c r="I92" s="374">
        <v>1.3065140383799328E-5</v>
      </c>
      <c r="J92" s="374">
        <v>1.0084372402673915E-5</v>
      </c>
      <c r="K92" s="374">
        <v>2.209415806705203E-5</v>
      </c>
      <c r="L92" s="374">
        <v>2.1528473733310882E-5</v>
      </c>
      <c r="M92" s="374">
        <v>1.8749830493988974E-5</v>
      </c>
      <c r="N92" s="374">
        <v>1.1763423854498915E-5</v>
      </c>
      <c r="O92" s="374">
        <v>1.3098320555964955E-5</v>
      </c>
      <c r="P92" s="374">
        <v>1.8975051401581041E-5</v>
      </c>
      <c r="Q92" s="374">
        <v>1.0795905836947858E-5</v>
      </c>
      <c r="R92" s="374">
        <v>9.4319215280802695E-6</v>
      </c>
    </row>
    <row r="94" spans="1:18" x14ac:dyDescent="0.25">
      <c r="A94" s="370" t="s">
        <v>209</v>
      </c>
    </row>
    <row r="95" spans="1:18" x14ac:dyDescent="0.25">
      <c r="A95" s="368" t="s">
        <v>155</v>
      </c>
      <c r="D95" s="372">
        <v>0.28777100263365019</v>
      </c>
      <c r="E95" s="372">
        <v>0.27235945921299765</v>
      </c>
      <c r="F95" s="372">
        <v>0.2783182362049833</v>
      </c>
      <c r="G95" s="372">
        <v>0.13697432308722657</v>
      </c>
      <c r="H95" s="372">
        <v>0.10685383675949209</v>
      </c>
      <c r="I95" s="372">
        <v>0.11444673495863716</v>
      </c>
      <c r="J95" s="372">
        <v>0.1178660565549409</v>
      </c>
      <c r="K95" s="372">
        <v>0.12163736058762886</v>
      </c>
      <c r="L95" s="372">
        <v>0.12224076519285892</v>
      </c>
      <c r="M95" s="372">
        <v>0.13682316348591902</v>
      </c>
      <c r="N95" s="372">
        <v>0.12711831916846869</v>
      </c>
      <c r="O95" s="372">
        <v>0.12274359303055066</v>
      </c>
      <c r="P95" s="372">
        <v>0.12797314194254464</v>
      </c>
      <c r="Q95" s="372">
        <v>0.12626348789439273</v>
      </c>
      <c r="R95" s="372">
        <v>0.13591803857807391</v>
      </c>
    </row>
    <row r="96" spans="1:18" x14ac:dyDescent="0.25">
      <c r="A96" s="373" t="s">
        <v>151</v>
      </c>
      <c r="D96" s="372"/>
      <c r="E96" s="374">
        <v>-5.3554886627240769E-2</v>
      </c>
      <c r="F96" s="374">
        <v>-3.284822425524514E-2</v>
      </c>
      <c r="G96" s="374">
        <v>-0.52401624265943458</v>
      </c>
      <c r="H96" s="374">
        <v>-0.62868448946705224</v>
      </c>
      <c r="I96" s="374">
        <v>-0.602299279944009</v>
      </c>
      <c r="J96" s="374">
        <v>-0.59041718770743734</v>
      </c>
      <c r="K96" s="374">
        <v>-0.57731196168336474</v>
      </c>
      <c r="L96" s="374">
        <v>-0.57521513955845383</v>
      </c>
      <c r="M96" s="374">
        <v>-0.52454152004987398</v>
      </c>
      <c r="N96" s="374">
        <v>-0.55826571125966451</v>
      </c>
      <c r="O96" s="374">
        <v>-0.5734678202208906</v>
      </c>
      <c r="P96" s="374">
        <v>-0.55529521469728427</v>
      </c>
      <c r="Q96" s="374">
        <v>-0.56123623735941952</v>
      </c>
      <c r="R96" s="374">
        <v>-0.52768681578697574</v>
      </c>
    </row>
    <row r="97" spans="1:18" x14ac:dyDescent="0.25">
      <c r="A97" s="373" t="s">
        <v>152</v>
      </c>
      <c r="D97" s="372"/>
      <c r="E97" s="374">
        <v>-5.3554886627240769E-2</v>
      </c>
      <c r="F97" s="374">
        <v>2.1878355204566702E-2</v>
      </c>
      <c r="G97" s="374">
        <v>-0.50784998872174503</v>
      </c>
      <c r="H97" s="374">
        <v>-0.21989877846341657</v>
      </c>
      <c r="I97" s="374">
        <v>7.10587324649396E-2</v>
      </c>
      <c r="J97" s="374">
        <v>2.9876969382652354E-2</v>
      </c>
      <c r="K97" s="374">
        <v>3.1996523366589848E-2</v>
      </c>
      <c r="L97" s="374">
        <v>4.9606847954857024E-3</v>
      </c>
      <c r="M97" s="374">
        <v>0.11929243301163478</v>
      </c>
      <c r="N97" s="374">
        <v>-7.0929834321869736E-2</v>
      </c>
      <c r="O97" s="374">
        <v>-3.4414600244361722E-2</v>
      </c>
      <c r="P97" s="374">
        <v>4.260547359642923E-2</v>
      </c>
      <c r="Q97" s="374">
        <v>-1.3359475450868257E-2</v>
      </c>
      <c r="R97" s="374">
        <v>7.6463519618246906E-2</v>
      </c>
    </row>
    <row r="98" spans="1:18" x14ac:dyDescent="0.25">
      <c r="A98" s="368" t="s">
        <v>156</v>
      </c>
      <c r="D98" s="374">
        <v>1.0450434420818208E-2</v>
      </c>
      <c r="E98" s="374">
        <v>1.0637031893107995E-2</v>
      </c>
      <c r="F98" s="374">
        <v>1.2394756009392287E-2</v>
      </c>
      <c r="G98" s="374">
        <v>6.9715462010838496E-3</v>
      </c>
      <c r="H98" s="374">
        <v>5.5052341507450678E-3</v>
      </c>
      <c r="I98" s="374">
        <v>6.3870698795095342E-3</v>
      </c>
      <c r="J98" s="374">
        <v>6.2509064525547433E-3</v>
      </c>
      <c r="K98" s="374">
        <v>7.2898156797818157E-3</v>
      </c>
      <c r="L98" s="374">
        <v>8.5320271624035084E-3</v>
      </c>
      <c r="M98" s="374">
        <v>1.0600107830591359E-2</v>
      </c>
      <c r="N98" s="374">
        <v>8.5328303541795936E-3</v>
      </c>
      <c r="O98" s="374">
        <v>8.4490977426351383E-3</v>
      </c>
      <c r="P98" s="374">
        <v>9.8428967116306592E-3</v>
      </c>
      <c r="Q98" s="374">
        <v>9.7379313451974661E-3</v>
      </c>
      <c r="R98" s="374">
        <v>1.1657759070661949E-2</v>
      </c>
    </row>
    <row r="99" spans="1:18" x14ac:dyDescent="0.25">
      <c r="A99" s="368" t="s">
        <v>210</v>
      </c>
      <c r="B99" s="368" t="s">
        <v>211</v>
      </c>
      <c r="D99" s="372">
        <v>0.11177989397379913</v>
      </c>
      <c r="E99" s="372">
        <v>0.1082863113371179</v>
      </c>
      <c r="F99" s="372">
        <v>0.10201923680071924</v>
      </c>
      <c r="G99" s="372">
        <v>4.6915276206638171E-2</v>
      </c>
      <c r="H99" s="372">
        <v>2.8309993312044254E-2</v>
      </c>
      <c r="I99" s="372">
        <v>2.8762546015966808E-2</v>
      </c>
      <c r="J99" s="372">
        <v>3.0975049401810405E-2</v>
      </c>
      <c r="K99" s="372">
        <v>3.2483569414885588E-2</v>
      </c>
      <c r="L99" s="372">
        <v>3.1628735140809654E-2</v>
      </c>
      <c r="M99" s="372">
        <v>3.1528166373271306E-2</v>
      </c>
      <c r="N99" s="372">
        <v>2.856139998089012E-2</v>
      </c>
      <c r="O99" s="372">
        <v>2.735458077042997E-2</v>
      </c>
      <c r="P99" s="372">
        <v>3.0522479197887857E-2</v>
      </c>
      <c r="Q99" s="372">
        <v>3.2885840485038967E-2</v>
      </c>
      <c r="R99" s="372">
        <v>3.3891517660422428E-2</v>
      </c>
    </row>
    <row r="100" spans="1:18" x14ac:dyDescent="0.25">
      <c r="A100" s="368" t="s">
        <v>212</v>
      </c>
      <c r="B100" s="368" t="s">
        <v>213</v>
      </c>
      <c r="D100" s="372">
        <v>1.9109443353609042E-2</v>
      </c>
      <c r="E100" s="372">
        <v>1.1506713691420497E-2</v>
      </c>
      <c r="F100" s="372">
        <v>7.6026533621885439E-3</v>
      </c>
      <c r="G100" s="372">
        <v>6.7381176250691475E-3</v>
      </c>
      <c r="H100" s="372">
        <v>2.6147809559969822E-3</v>
      </c>
      <c r="I100" s="372">
        <v>2.0113688507669095E-3</v>
      </c>
      <c r="J100" s="372">
        <v>3.972451567764647E-3</v>
      </c>
      <c r="K100" s="372">
        <v>3.1176217936887099E-3</v>
      </c>
      <c r="L100" s="372">
        <v>3.0170530261503644E-3</v>
      </c>
      <c r="M100" s="372">
        <v>2.4639260546894639E-3</v>
      </c>
      <c r="N100" s="372">
        <v>1.0056856753834548E-3</v>
      </c>
      <c r="O100" s="372">
        <v>1.6593784143827004E-3</v>
      </c>
      <c r="P100" s="372">
        <v>1.6090947806135277E-3</v>
      </c>
      <c r="Q100" s="372">
        <v>1.5085265130751822E-3</v>
      </c>
      <c r="R100" s="372">
        <v>2.1622217520744281E-3</v>
      </c>
    </row>
    <row r="101" spans="1:18" x14ac:dyDescent="0.25">
      <c r="A101" s="368" t="s">
        <v>214</v>
      </c>
      <c r="B101" s="368" t="s">
        <v>215</v>
      </c>
      <c r="D101" s="372">
        <v>0.13992985436352429</v>
      </c>
      <c r="E101" s="372">
        <v>0.13612831448242996</v>
      </c>
      <c r="F101" s="372">
        <v>0.14681309918874902</v>
      </c>
      <c r="G101" s="372">
        <v>7.4772626514759868E-2</v>
      </c>
      <c r="H101" s="372">
        <v>6.8084737623459901E-2</v>
      </c>
      <c r="I101" s="372">
        <v>7.2610310662685446E-2</v>
      </c>
      <c r="J101" s="372">
        <v>7.4018263908222276E-2</v>
      </c>
      <c r="K101" s="372">
        <v>7.9800936791677143E-2</v>
      </c>
      <c r="L101" s="372">
        <v>7.5577069055066629E-2</v>
      </c>
      <c r="M101" s="372">
        <v>7.8543834447447822E-2</v>
      </c>
      <c r="N101" s="372">
        <v>7.2308598360070406E-2</v>
      </c>
      <c r="O101" s="372">
        <v>7.6230755294065866E-2</v>
      </c>
      <c r="P101" s="372">
        <v>7.7839848074679405E-2</v>
      </c>
      <c r="Q101" s="372">
        <v>7.7638711039602709E-2</v>
      </c>
      <c r="R101" s="372">
        <v>7.9348372587754581E-2</v>
      </c>
    </row>
    <row r="102" spans="1:18" x14ac:dyDescent="0.25">
      <c r="A102" s="368" t="s">
        <v>216</v>
      </c>
      <c r="B102" s="368" t="s">
        <v>217</v>
      </c>
      <c r="D102" s="372">
        <v>1.6951810942717697E-2</v>
      </c>
      <c r="E102" s="372">
        <v>1.6438119702029283E-2</v>
      </c>
      <c r="F102" s="372">
        <v>2.1883246853326484E-2</v>
      </c>
      <c r="G102" s="372">
        <v>8.548302740759366E-3</v>
      </c>
      <c r="H102" s="372">
        <v>7.844324867990948E-3</v>
      </c>
      <c r="I102" s="372">
        <v>1.1062509429218003E-2</v>
      </c>
      <c r="J102" s="372">
        <v>8.900291677143575E-3</v>
      </c>
      <c r="K102" s="372">
        <v>6.2352325873774195E-3</v>
      </c>
      <c r="L102" s="372">
        <v>1.2017907970832284E-2</v>
      </c>
      <c r="M102" s="372">
        <v>2.4287236610510434E-2</v>
      </c>
      <c r="N102" s="372">
        <v>2.5242635152124715E-2</v>
      </c>
      <c r="O102" s="372">
        <v>1.7498878551672113E-2</v>
      </c>
      <c r="P102" s="372">
        <v>1.8001719889363842E-2</v>
      </c>
      <c r="Q102" s="372">
        <v>1.4230409856675886E-2</v>
      </c>
      <c r="R102" s="372">
        <v>2.0515926577822478E-2</v>
      </c>
    </row>
    <row r="104" spans="1:18" x14ac:dyDescent="0.25">
      <c r="A104" s="370" t="s">
        <v>218</v>
      </c>
    </row>
    <row r="105" spans="1:18" x14ac:dyDescent="0.25">
      <c r="A105" s="368" t="s">
        <v>155</v>
      </c>
      <c r="D105" s="372">
        <v>5.2152784320000003E-3</v>
      </c>
      <c r="E105" s="372">
        <v>5.1649444099999995E-3</v>
      </c>
      <c r="F105" s="372">
        <v>4.8845500849999998E-3</v>
      </c>
      <c r="G105" s="372">
        <v>4.9466814159999989E-3</v>
      </c>
      <c r="H105" s="372">
        <v>5.4909307879999992E-3</v>
      </c>
      <c r="I105" s="372">
        <v>5.7033066289999997E-3</v>
      </c>
      <c r="J105" s="372">
        <v>6.0269708390000001E-3</v>
      </c>
      <c r="K105" s="372">
        <v>6.1363257579999993E-3</v>
      </c>
      <c r="L105" s="372">
        <v>6.2035220769999996E-3</v>
      </c>
      <c r="M105" s="372">
        <v>6.4510629029999999E-3</v>
      </c>
      <c r="N105" s="372">
        <v>6.1700115479999991E-3</v>
      </c>
      <c r="O105" s="372">
        <v>5.9189731649999999E-3</v>
      </c>
      <c r="P105" s="372">
        <v>5.8395628420000005E-3</v>
      </c>
      <c r="Q105" s="372">
        <v>5.7225907869999995E-3</v>
      </c>
      <c r="R105" s="372">
        <v>5.7708976099999998E-3</v>
      </c>
    </row>
    <row r="106" spans="1:18" x14ac:dyDescent="0.25">
      <c r="A106" s="373" t="s">
        <v>151</v>
      </c>
      <c r="D106" s="372"/>
      <c r="E106" s="374">
        <v>-9.6512626614832942E-3</v>
      </c>
      <c r="F106" s="374">
        <v>-6.3415280950430475E-2</v>
      </c>
      <c r="G106" s="374">
        <v>-5.1501951334360016E-2</v>
      </c>
      <c r="H106" s="374">
        <v>5.2854772682633049E-2</v>
      </c>
      <c r="I106" s="374">
        <v>9.357663322547595E-2</v>
      </c>
      <c r="J106" s="374">
        <v>0.15563740605287779</v>
      </c>
      <c r="K106" s="374">
        <v>0.17660559028806977</v>
      </c>
      <c r="L106" s="374">
        <v>0.18949010256793117</v>
      </c>
      <c r="M106" s="374">
        <v>0.23695464913578743</v>
      </c>
      <c r="N106" s="374">
        <v>0.18306464907835601</v>
      </c>
      <c r="O106" s="374">
        <v>0.1349294658329758</v>
      </c>
      <c r="P106" s="374">
        <v>0.11970298770042738</v>
      </c>
      <c r="Q106" s="374">
        <v>9.7274260926746084E-2</v>
      </c>
      <c r="R106" s="374">
        <v>0.10653681970090442</v>
      </c>
    </row>
    <row r="107" spans="1:18" x14ac:dyDescent="0.25">
      <c r="A107" s="373" t="s">
        <v>152</v>
      </c>
      <c r="D107" s="372"/>
      <c r="E107" s="374">
        <v>-9.6512626614832942E-3</v>
      </c>
      <c r="F107" s="374">
        <v>-5.4287965705326888E-2</v>
      </c>
      <c r="G107" s="374">
        <v>1.2719970093212608E-2</v>
      </c>
      <c r="H107" s="374">
        <v>0.11002312989868933</v>
      </c>
      <c r="I107" s="374">
        <v>3.8677566554677988E-2</v>
      </c>
      <c r="J107" s="374">
        <v>5.6750273315876537E-2</v>
      </c>
      <c r="K107" s="374">
        <v>1.814425885261849E-2</v>
      </c>
      <c r="L107" s="374">
        <v>1.0950578839853094E-2</v>
      </c>
      <c r="M107" s="374">
        <v>3.9903271549201945E-2</v>
      </c>
      <c r="N107" s="374">
        <v>-4.3566674085490746E-2</v>
      </c>
      <c r="O107" s="374">
        <v>-4.0686857884629564E-2</v>
      </c>
      <c r="P107" s="374">
        <v>-1.3416232982701721E-2</v>
      </c>
      <c r="Q107" s="374">
        <v>-2.0030960906645377E-2</v>
      </c>
      <c r="R107" s="374">
        <v>8.4414253609988756E-3</v>
      </c>
    </row>
    <row r="108" spans="1:18" x14ac:dyDescent="0.25">
      <c r="A108" s="368" t="s">
        <v>156</v>
      </c>
      <c r="D108" s="374">
        <v>1.8939338828835318E-4</v>
      </c>
      <c r="E108" s="374">
        <v>2.0171753378440399E-4</v>
      </c>
      <c r="F108" s="374">
        <v>2.1753086446926588E-4</v>
      </c>
      <c r="G108" s="374">
        <v>2.5176994677846183E-4</v>
      </c>
      <c r="H108" s="374">
        <v>2.8289915093563376E-4</v>
      </c>
      <c r="I108" s="374">
        <v>3.1829145669256875E-4</v>
      </c>
      <c r="J108" s="374">
        <v>3.1963426967884844E-4</v>
      </c>
      <c r="K108" s="374">
        <v>3.6775447535867509E-4</v>
      </c>
      <c r="L108" s="374">
        <v>4.3298664549447542E-4</v>
      </c>
      <c r="M108" s="374">
        <v>4.9978352094428192E-4</v>
      </c>
      <c r="N108" s="374">
        <v>4.1416266488419797E-4</v>
      </c>
      <c r="O108" s="374">
        <v>4.0743456804846886E-4</v>
      </c>
      <c r="P108" s="374">
        <v>4.4914278904465793E-4</v>
      </c>
      <c r="Q108" s="374">
        <v>4.4134846209123522E-4</v>
      </c>
      <c r="R108" s="374">
        <v>4.9497281348858193E-4</v>
      </c>
    </row>
    <row r="109" spans="1:18" x14ac:dyDescent="0.25">
      <c r="A109" s="368" t="s">
        <v>219</v>
      </c>
      <c r="B109" s="368" t="s">
        <v>220</v>
      </c>
      <c r="D109" s="372">
        <v>1.5669123199999998E-4</v>
      </c>
      <c r="E109" s="372">
        <v>1.4502461E-4</v>
      </c>
      <c r="F109" s="372">
        <v>8.6369550000000007E-6</v>
      </c>
      <c r="G109" s="372">
        <v>2.66866E-7</v>
      </c>
      <c r="H109" s="372">
        <v>8.2964400000000001E-7</v>
      </c>
      <c r="I109" s="372">
        <v>3.8664503000000004E-5</v>
      </c>
      <c r="J109" s="372">
        <v>1.9071110100000001E-4</v>
      </c>
      <c r="K109" s="372">
        <v>4.6058589999999999E-5</v>
      </c>
      <c r="L109" s="372">
        <v>3.5361248999999997E-5</v>
      </c>
      <c r="M109" s="372">
        <v>9.0403606999999995E-5</v>
      </c>
      <c r="N109" s="372">
        <v>2.5324850199999997E-4</v>
      </c>
      <c r="O109" s="372">
        <v>1.4522201000000001E-5</v>
      </c>
      <c r="P109" s="372">
        <v>4.0831437999999994E-5</v>
      </c>
      <c r="Q109" s="372">
        <v>2.2284062999999998E-5</v>
      </c>
      <c r="R109" s="372">
        <v>5.0278813999999989E-5</v>
      </c>
    </row>
    <row r="110" spans="1:18" x14ac:dyDescent="0.25">
      <c r="A110" s="368" t="s">
        <v>221</v>
      </c>
      <c r="B110" s="368" t="s">
        <v>222</v>
      </c>
      <c r="D110" s="372">
        <v>1.4088870000000001E-4</v>
      </c>
      <c r="E110" s="372">
        <v>1.0315080000000002E-4</v>
      </c>
      <c r="F110" s="372">
        <v>4.5573879999999979E-5</v>
      </c>
      <c r="G110" s="372">
        <v>6.5139799999999962E-5</v>
      </c>
      <c r="H110" s="372">
        <v>6.7024143999999967E-5</v>
      </c>
      <c r="I110" s="372">
        <v>6.2273375999999966E-5</v>
      </c>
      <c r="J110" s="372">
        <v>3.5556487999999984E-5</v>
      </c>
      <c r="K110" s="372">
        <v>3.9015679999999983E-6</v>
      </c>
      <c r="L110" s="372">
        <v>2.3787279999999989E-6</v>
      </c>
      <c r="M110" s="372">
        <v>4.8502959999999973E-6</v>
      </c>
      <c r="N110" s="372">
        <v>5.0682895999999971E-5</v>
      </c>
      <c r="O110" s="372">
        <v>5.5482063999999976E-5</v>
      </c>
      <c r="P110" s="372">
        <v>7.5445303999999958E-5</v>
      </c>
      <c r="Q110" s="372">
        <v>3.7483423999999986E-5</v>
      </c>
      <c r="R110" s="372">
        <v>5.7795495999999974E-5</v>
      </c>
    </row>
    <row r="111" spans="1:18" x14ac:dyDescent="0.25">
      <c r="A111" s="368" t="s">
        <v>223</v>
      </c>
      <c r="B111" s="368" t="s">
        <v>224</v>
      </c>
      <c r="D111" s="372"/>
      <c r="E111" s="372"/>
      <c r="F111" s="372"/>
      <c r="G111" s="372"/>
      <c r="H111" s="372"/>
      <c r="I111" s="372"/>
      <c r="J111" s="372">
        <v>2.0339999999999999E-6</v>
      </c>
      <c r="K111" s="372">
        <v>2.4119849999999999E-5</v>
      </c>
      <c r="L111" s="372">
        <v>3.5900100000000005E-5</v>
      </c>
      <c r="M111" s="372">
        <v>4.6951499999999999E-5</v>
      </c>
      <c r="N111" s="372">
        <v>5.9358899999999998E-5</v>
      </c>
      <c r="O111" s="372">
        <v>6.46134E-5</v>
      </c>
      <c r="P111" s="372">
        <v>6.3698099999999992E-5</v>
      </c>
      <c r="Q111" s="372">
        <v>6.4477800000000001E-5</v>
      </c>
      <c r="R111" s="372">
        <v>6.4477800000000001E-5</v>
      </c>
    </row>
    <row r="112" spans="1:18" x14ac:dyDescent="0.25">
      <c r="A112" s="368" t="s">
        <v>225</v>
      </c>
      <c r="B112" s="368" t="s">
        <v>226</v>
      </c>
      <c r="D112" s="372">
        <v>4.9176985000000005E-3</v>
      </c>
      <c r="E112" s="372">
        <v>4.9167689999999997E-3</v>
      </c>
      <c r="F112" s="372">
        <v>4.8303392500000002E-3</v>
      </c>
      <c r="G112" s="372">
        <v>4.8812747499999993E-3</v>
      </c>
      <c r="H112" s="372">
        <v>5.4230769999999992E-3</v>
      </c>
      <c r="I112" s="372">
        <v>5.6023687499999995E-3</v>
      </c>
      <c r="J112" s="372">
        <v>5.7986692500000001E-3</v>
      </c>
      <c r="K112" s="372">
        <v>6.0622457499999996E-3</v>
      </c>
      <c r="L112" s="372">
        <v>6.1298819999999997E-3</v>
      </c>
      <c r="M112" s="372">
        <v>6.3088574999999999E-3</v>
      </c>
      <c r="N112" s="372">
        <v>5.8067212499999989E-3</v>
      </c>
      <c r="O112" s="372">
        <v>5.7843555000000003E-3</v>
      </c>
      <c r="P112" s="372">
        <v>5.659588000000001E-3</v>
      </c>
      <c r="Q112" s="372">
        <v>5.5983455E-3</v>
      </c>
      <c r="R112" s="372">
        <v>5.5983455E-3</v>
      </c>
    </row>
    <row r="114" spans="1:18" x14ac:dyDescent="0.25">
      <c r="A114" s="377"/>
    </row>
    <row r="115" spans="1:18" hidden="1" x14ac:dyDescent="0.25">
      <c r="D115" s="372"/>
      <c r="E115" s="372"/>
      <c r="F115" s="372"/>
      <c r="G115" s="372"/>
      <c r="H115" s="372"/>
      <c r="I115" s="372"/>
      <c r="J115" s="372"/>
      <c r="K115" s="372"/>
      <c r="L115" s="372"/>
      <c r="M115" s="372"/>
      <c r="N115" s="372"/>
      <c r="O115" s="372"/>
      <c r="P115" s="372"/>
      <c r="Q115" s="372"/>
      <c r="R115" s="372"/>
    </row>
    <row r="116" spans="1:18" hidden="1" x14ac:dyDescent="0.25">
      <c r="D116" s="372"/>
      <c r="E116" s="372"/>
      <c r="F116" s="372"/>
      <c r="G116" s="372"/>
      <c r="H116" s="372"/>
      <c r="I116" s="372"/>
      <c r="J116" s="372"/>
      <c r="K116" s="372"/>
      <c r="L116" s="372"/>
      <c r="M116" s="372"/>
      <c r="N116" s="372"/>
      <c r="O116" s="372"/>
      <c r="P116" s="372"/>
      <c r="Q116" s="372"/>
      <c r="R116" s="372"/>
    </row>
    <row r="117" spans="1:18" hidden="1" x14ac:dyDescent="0.25">
      <c r="D117" s="378"/>
      <c r="E117" s="378"/>
      <c r="F117" s="378"/>
      <c r="G117" s="378"/>
      <c r="H117" s="378"/>
      <c r="I117" s="378"/>
      <c r="J117" s="378"/>
      <c r="K117" s="378"/>
      <c r="L117" s="378"/>
      <c r="M117" s="378"/>
      <c r="N117" s="378"/>
      <c r="O117" s="378"/>
      <c r="P117" s="378"/>
      <c r="Q117" s="378"/>
      <c r="R117" s="378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E40"/>
  <sheetViews>
    <sheetView zoomScale="90" zoomScaleNormal="90" workbookViewId="0">
      <selection activeCell="P16" sqref="P16"/>
    </sheetView>
  </sheetViews>
  <sheetFormatPr defaultRowHeight="12.75" x14ac:dyDescent="0.2"/>
  <cols>
    <col min="1" max="1" width="13.85546875" customWidth="1"/>
    <col min="2" max="2" width="31.5703125" customWidth="1"/>
    <col min="3" max="15" width="8.85546875" customWidth="1"/>
    <col min="16" max="18" width="10.85546875" customWidth="1"/>
    <col min="19" max="19" width="9.42578125" bestFit="1" customWidth="1"/>
    <col min="20" max="20" width="9.5703125" bestFit="1" customWidth="1"/>
    <col min="21" max="21" width="9.42578125" bestFit="1" customWidth="1"/>
    <col min="22" max="22" width="9.7109375" bestFit="1" customWidth="1"/>
    <col min="23" max="23" width="9.140625" customWidth="1"/>
    <col min="24" max="25" width="9" bestFit="1" customWidth="1"/>
    <col min="26" max="26" width="9.7109375" bestFit="1" customWidth="1"/>
    <col min="27" max="27" width="9.28515625" customWidth="1"/>
    <col min="28" max="28" width="9.42578125" bestFit="1" customWidth="1"/>
    <col min="29" max="30" width="12" customWidth="1"/>
    <col min="31" max="31" width="12.140625" customWidth="1"/>
  </cols>
  <sheetData>
    <row r="1" spans="1:31" ht="15.75" x14ac:dyDescent="0.25">
      <c r="A1" s="1" t="s">
        <v>40</v>
      </c>
    </row>
    <row r="3" spans="1:31" ht="17.25" customHeight="1" x14ac:dyDescent="0.2">
      <c r="A3" s="350" t="s">
        <v>3</v>
      </c>
      <c r="B3" s="333" t="s">
        <v>4</v>
      </c>
      <c r="C3" s="362" t="s">
        <v>5</v>
      </c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362"/>
      <c r="R3" s="185"/>
      <c r="S3" s="350" t="s">
        <v>8</v>
      </c>
      <c r="T3" s="350"/>
      <c r="U3" s="350"/>
      <c r="V3" s="350"/>
      <c r="W3" s="350"/>
      <c r="X3" s="350"/>
      <c r="Y3" s="350"/>
      <c r="Z3" s="350"/>
      <c r="AA3" s="350"/>
      <c r="AB3" s="350"/>
      <c r="AC3" s="350"/>
      <c r="AD3" s="350"/>
      <c r="AE3" s="327" t="s">
        <v>23</v>
      </c>
    </row>
    <row r="4" spans="1:31" ht="17.25" customHeight="1" x14ac:dyDescent="0.2">
      <c r="A4" s="350"/>
      <c r="B4" s="333"/>
      <c r="C4" s="243">
        <v>2005</v>
      </c>
      <c r="D4" s="243">
        <v>2006</v>
      </c>
      <c r="E4" s="245">
        <v>2007</v>
      </c>
      <c r="F4" s="246">
        <v>2008</v>
      </c>
      <c r="G4" s="247">
        <v>2009</v>
      </c>
      <c r="H4" s="243">
        <v>2010</v>
      </c>
      <c r="I4" s="243">
        <v>2011</v>
      </c>
      <c r="J4" s="243">
        <v>2012</v>
      </c>
      <c r="K4" s="243">
        <v>2013</v>
      </c>
      <c r="L4" s="243">
        <v>2014</v>
      </c>
      <c r="M4" s="243">
        <v>2015</v>
      </c>
      <c r="N4" s="190">
        <v>2016</v>
      </c>
      <c r="O4" s="243">
        <v>2017</v>
      </c>
      <c r="P4" s="245">
        <v>2018</v>
      </c>
      <c r="Q4" s="37">
        <v>2019</v>
      </c>
      <c r="R4" s="186"/>
      <c r="S4" s="101" t="s">
        <v>135</v>
      </c>
      <c r="T4" s="101" t="s">
        <v>80</v>
      </c>
      <c r="U4" s="89" t="s">
        <v>68</v>
      </c>
      <c r="V4" s="90" t="s">
        <v>66</v>
      </c>
      <c r="W4" s="90" t="s">
        <v>67</v>
      </c>
      <c r="X4" s="90" t="s">
        <v>31</v>
      </c>
      <c r="Y4" s="90" t="s">
        <v>10</v>
      </c>
      <c r="Z4" s="90" t="s">
        <v>7</v>
      </c>
      <c r="AA4" s="90" t="s">
        <v>65</v>
      </c>
      <c r="AB4" s="91" t="s">
        <v>70</v>
      </c>
      <c r="AC4" s="88" t="s">
        <v>81</v>
      </c>
      <c r="AD4" s="191" t="s">
        <v>134</v>
      </c>
      <c r="AE4" s="328"/>
    </row>
    <row r="5" spans="1:31" ht="13.15" customHeight="1" x14ac:dyDescent="0.2">
      <c r="A5" s="344" t="s">
        <v>6</v>
      </c>
      <c r="B5" s="238" t="s">
        <v>19</v>
      </c>
      <c r="C5" s="276">
        <v>0.31080458506811004</v>
      </c>
      <c r="D5" s="276">
        <v>0.30201281930293972</v>
      </c>
      <c r="E5" s="276">
        <v>0.35371020730122948</v>
      </c>
      <c r="F5" s="276">
        <v>0.35629123223170872</v>
      </c>
      <c r="G5" s="276">
        <v>0.41990896097075503</v>
      </c>
      <c r="H5" s="276">
        <v>0.40790477124065899</v>
      </c>
      <c r="I5" s="276">
        <v>0.29398339927822409</v>
      </c>
      <c r="J5" s="276">
        <v>0.48128812012803296</v>
      </c>
      <c r="K5" s="276">
        <v>0.30625608506534235</v>
      </c>
      <c r="L5" s="305">
        <v>0.27987724967694094</v>
      </c>
      <c r="M5" s="279">
        <v>0.30392212294605236</v>
      </c>
      <c r="N5" s="278">
        <v>0.130832188364571</v>
      </c>
      <c r="O5" s="305">
        <v>0.32834384968929703</v>
      </c>
      <c r="P5" s="279">
        <v>0.33134430503689966</v>
      </c>
      <c r="Q5" s="290">
        <v>0.31519243663962959</v>
      </c>
      <c r="R5" s="177"/>
      <c r="S5" s="71">
        <f t="shared" ref="S5:S17" si="0">(Q5-P5)/P5</f>
        <v>-4.8746479573479724E-2</v>
      </c>
      <c r="T5" s="71">
        <f>(P5-O5)/O5</f>
        <v>9.1381499925820963E-3</v>
      </c>
      <c r="U5" s="71">
        <f t="shared" ref="U5:U17" si="1">(O5-N5)/N5</f>
        <v>1.5096564828094829</v>
      </c>
      <c r="V5" s="14">
        <f t="shared" ref="V5:V15" si="2">(N5-M5)/M5</f>
        <v>-0.56952068149446844</v>
      </c>
      <c r="W5" s="14">
        <f t="shared" ref="W5:W15" si="3">(N5-L5)/L5</f>
        <v>-0.53253725154299225</v>
      </c>
      <c r="X5" s="14">
        <f t="shared" ref="X5:X15" si="4">(K5-C5)/C5</f>
        <v>-1.4634597497237445E-2</v>
      </c>
      <c r="Y5" s="14">
        <f t="shared" ref="Y5:Y15" si="5">(L5-C5)/C5</f>
        <v>-9.9507333150801652E-2</v>
      </c>
      <c r="Z5" s="14">
        <f t="shared" ref="Z5:Z15" si="6">(M5-C5)/C5</f>
        <v>-2.2144017343082134E-2</v>
      </c>
      <c r="AA5" s="14">
        <f t="shared" ref="AA5:AA15" si="7">(N5-C5)/C5</f>
        <v>-0.57905322298929307</v>
      </c>
      <c r="AB5" s="71">
        <f t="shared" ref="AB5:AB17" si="8">(O5-C5)/C5</f>
        <v>5.6431807842678434E-2</v>
      </c>
      <c r="AC5" s="71">
        <f>(P5-C5)/C5</f>
        <v>6.6085640159679493E-2</v>
      </c>
      <c r="AD5" s="71">
        <f t="shared" ref="AD5:AD17" si="9">(Q5-C5)/C5</f>
        <v>1.4117718278055627E-2</v>
      </c>
      <c r="AE5" s="359" t="s">
        <v>32</v>
      </c>
    </row>
    <row r="6" spans="1:31" ht="16.149999999999999" customHeight="1" x14ac:dyDescent="0.2">
      <c r="A6" s="345"/>
      <c r="B6" s="238" t="s">
        <v>20</v>
      </c>
      <c r="C6" s="281">
        <v>0.38986500000000002</v>
      </c>
      <c r="D6" s="281">
        <v>0.39043004999999997</v>
      </c>
      <c r="E6" s="276">
        <v>0.33197868949152542</v>
      </c>
      <c r="F6" s="276">
        <v>0.46332177380952388</v>
      </c>
      <c r="G6" s="276">
        <v>0.32441998015873019</v>
      </c>
      <c r="H6" s="276">
        <v>0.28595783730158736</v>
      </c>
      <c r="I6" s="276">
        <v>0.17952599603174604</v>
      </c>
      <c r="J6" s="281">
        <v>0.22057541</v>
      </c>
      <c r="K6" s="276">
        <v>0.16580384920634922</v>
      </c>
      <c r="L6" s="305">
        <v>0.13131275793650796</v>
      </c>
      <c r="M6" s="279">
        <v>0.19737420714285719</v>
      </c>
      <c r="N6" s="278">
        <v>1.9220838792069879E-2</v>
      </c>
      <c r="O6" s="305">
        <v>0.15178592222222223</v>
      </c>
      <c r="P6" s="279">
        <v>0.13549312261904761</v>
      </c>
      <c r="Q6" s="290">
        <v>8.8079685714285719E-2</v>
      </c>
      <c r="R6" s="177"/>
      <c r="S6" s="71">
        <f t="shared" si="0"/>
        <v>-0.34993242452659007</v>
      </c>
      <c r="T6" s="71">
        <f>(P6-O6)/O6</f>
        <v>-0.10734065033594578</v>
      </c>
      <c r="U6" s="71">
        <f t="shared" si="1"/>
        <v>6.8969458026382267</v>
      </c>
      <c r="V6" s="14">
        <f t="shared" si="2"/>
        <v>-0.90261727167745864</v>
      </c>
      <c r="W6" s="14">
        <f t="shared" si="3"/>
        <v>-0.85362550376587565</v>
      </c>
      <c r="X6" s="14">
        <f t="shared" si="4"/>
        <v>-0.57471471097341587</v>
      </c>
      <c r="Y6" s="14">
        <f t="shared" si="5"/>
        <v>-0.66318403053234332</v>
      </c>
      <c r="Z6" s="14">
        <f t="shared" si="6"/>
        <v>-0.49373704450808054</v>
      </c>
      <c r="AA6" s="14">
        <f t="shared" si="7"/>
        <v>-0.95069873214556355</v>
      </c>
      <c r="AB6" s="71">
        <f t="shared" si="8"/>
        <v>-0.61067055975216489</v>
      </c>
      <c r="AC6" s="71">
        <f t="shared" ref="AC6:AC15" si="10">(P6-C6)/C6</f>
        <v>-0.65246143506329723</v>
      </c>
      <c r="AD6" s="71">
        <f t="shared" si="9"/>
        <v>-0.77407644770808948</v>
      </c>
      <c r="AE6" s="360"/>
    </row>
    <row r="7" spans="1:31" ht="25.9" customHeight="1" x14ac:dyDescent="0.2">
      <c r="A7" s="345"/>
      <c r="B7" s="238" t="s">
        <v>33</v>
      </c>
      <c r="C7" s="281">
        <v>0.198768</v>
      </c>
      <c r="D7" s="281">
        <v>0.21037184</v>
      </c>
      <c r="E7" s="281">
        <v>0.20774702</v>
      </c>
      <c r="F7" s="281">
        <v>0.17060349999999999</v>
      </c>
      <c r="G7" s="282">
        <v>0.132667859</v>
      </c>
      <c r="H7" s="281">
        <v>0.13796487599999999</v>
      </c>
      <c r="I7" s="281">
        <v>0.15017485999999999</v>
      </c>
      <c r="J7" s="281">
        <v>0.16312708000000001</v>
      </c>
      <c r="K7" s="281">
        <v>0.10372774999999999</v>
      </c>
      <c r="L7" s="281">
        <v>0.1032025471</v>
      </c>
      <c r="M7" s="284">
        <v>9.1799080000000005E-2</v>
      </c>
      <c r="N7" s="278">
        <v>0.19785880188944818</v>
      </c>
      <c r="O7" s="281">
        <v>0.10208576</v>
      </c>
      <c r="P7" s="284">
        <v>9.3514029999999998E-2</v>
      </c>
      <c r="Q7" s="280">
        <v>0.09</v>
      </c>
      <c r="R7" s="177"/>
      <c r="S7" s="71">
        <f t="shared" si="0"/>
        <v>-3.7577569911167355E-2</v>
      </c>
      <c r="T7" s="71">
        <f>(P7-O7)/O7</f>
        <v>-8.3965971355848254E-2</v>
      </c>
      <c r="U7" s="71">
        <f t="shared" si="1"/>
        <v>-0.48404741651554378</v>
      </c>
      <c r="V7" s="14">
        <f t="shared" si="2"/>
        <v>1.1553462397384393</v>
      </c>
      <c r="W7" s="14">
        <f t="shared" si="3"/>
        <v>0.91718913388570988</v>
      </c>
      <c r="X7" s="14">
        <f t="shared" si="4"/>
        <v>-0.47814663326088708</v>
      </c>
      <c r="Y7" s="14">
        <f t="shared" si="5"/>
        <v>-0.48078892427352493</v>
      </c>
      <c r="Z7" s="14">
        <f t="shared" si="6"/>
        <v>-0.53815966352732836</v>
      </c>
      <c r="AA7" s="14">
        <f t="shared" si="7"/>
        <v>-4.5741674240914916E-3</v>
      </c>
      <c r="AB7" s="71">
        <f t="shared" si="8"/>
        <v>-0.48640747001529422</v>
      </c>
      <c r="AC7" s="71">
        <f t="shared" si="10"/>
        <v>-0.52953176567656768</v>
      </c>
      <c r="AD7" s="71">
        <f t="shared" si="9"/>
        <v>-0.54721081864283994</v>
      </c>
      <c r="AE7" s="360"/>
    </row>
    <row r="8" spans="1:31" ht="17.25" customHeight="1" x14ac:dyDescent="0.2">
      <c r="A8" s="345"/>
      <c r="B8" s="239" t="s">
        <v>34</v>
      </c>
      <c r="C8" s="276">
        <v>3.8645329136322144</v>
      </c>
      <c r="D8" s="276">
        <v>4.1181046404404906</v>
      </c>
      <c r="E8" s="276">
        <v>4.0290333121745041</v>
      </c>
      <c r="F8" s="276">
        <v>4.1977004071059989</v>
      </c>
      <c r="G8" s="276">
        <v>4.2207176629368801</v>
      </c>
      <c r="H8" s="276">
        <v>4.3265270170999992</v>
      </c>
      <c r="I8" s="276">
        <v>4.2585943358000007</v>
      </c>
      <c r="J8" s="276">
        <v>4.2715527255999994</v>
      </c>
      <c r="K8" s="276">
        <v>2.7752948969600002</v>
      </c>
      <c r="L8" s="305">
        <v>2.5266817995800004</v>
      </c>
      <c r="M8" s="279">
        <v>2.3474795839733331</v>
      </c>
      <c r="N8" s="278">
        <v>2.3998990792999999</v>
      </c>
      <c r="O8" s="305">
        <v>2.43207134264</v>
      </c>
      <c r="P8" s="279">
        <v>2.4503756744466667</v>
      </c>
      <c r="Q8" s="290">
        <v>2.2535246822599997</v>
      </c>
      <c r="R8" s="177"/>
      <c r="S8" s="71">
        <f t="shared" si="0"/>
        <v>-8.0335025457318521E-2</v>
      </c>
      <c r="T8" s="71">
        <f t="shared" ref="T8:T17" si="11">(P8-O8)/O8</f>
        <v>7.5262314413842126E-3</v>
      </c>
      <c r="U8" s="71">
        <f t="shared" si="1"/>
        <v>1.3405673437478083E-2</v>
      </c>
      <c r="V8" s="14">
        <f t="shared" si="2"/>
        <v>2.2330117665152083E-2</v>
      </c>
      <c r="W8" s="14">
        <f t="shared" si="3"/>
        <v>-5.0177557103183723E-2</v>
      </c>
      <c r="X8" s="14">
        <f t="shared" si="4"/>
        <v>-0.28185502388397471</v>
      </c>
      <c r="Y8" s="14">
        <f t="shared" si="5"/>
        <v>-0.34618701508089589</v>
      </c>
      <c r="Z8" s="14">
        <f t="shared" si="6"/>
        <v>-0.39255800469636226</v>
      </c>
      <c r="AA8" s="14">
        <f t="shared" si="7"/>
        <v>-0.37899375346647723</v>
      </c>
      <c r="AB8" s="71">
        <f t="shared" si="8"/>
        <v>-0.37066874652281484</v>
      </c>
      <c r="AC8" s="71">
        <f t="shared" si="10"/>
        <v>-0.3659322538558491</v>
      </c>
      <c r="AD8" s="71">
        <f t="shared" si="9"/>
        <v>-0.41687010238400407</v>
      </c>
      <c r="AE8" s="360"/>
    </row>
    <row r="9" spans="1:31" ht="22.15" customHeight="1" x14ac:dyDescent="0.2">
      <c r="A9" s="345"/>
      <c r="B9" s="238" t="s">
        <v>35</v>
      </c>
      <c r="C9" s="281">
        <v>0.16143589999999999</v>
      </c>
      <c r="D9" s="281">
        <v>0.25788730999999998</v>
      </c>
      <c r="E9" s="281">
        <v>0.24072317200000001</v>
      </c>
      <c r="F9" s="281">
        <v>0.22747703999999999</v>
      </c>
      <c r="G9" s="282">
        <v>0.23966514999999999</v>
      </c>
      <c r="H9" s="281">
        <v>0.24659782</v>
      </c>
      <c r="I9" s="281">
        <v>0.27198642200000001</v>
      </c>
      <c r="J9" s="281">
        <v>0.24240152000000001</v>
      </c>
      <c r="K9" s="281">
        <v>0.18939362000000001</v>
      </c>
      <c r="L9" s="281">
        <v>0.18912245999999999</v>
      </c>
      <c r="M9" s="284">
        <v>0.16158881</v>
      </c>
      <c r="N9" s="278">
        <v>0.21188942887459136</v>
      </c>
      <c r="O9" s="281">
        <v>0.16901067</v>
      </c>
      <c r="P9" s="284">
        <v>0.16873367</v>
      </c>
      <c r="Q9" s="280">
        <v>0.16</v>
      </c>
      <c r="R9" s="177"/>
      <c r="S9" s="71">
        <f t="shared" si="0"/>
        <v>-5.1760090324592591E-2</v>
      </c>
      <c r="T9" s="71">
        <f t="shared" si="11"/>
        <v>-1.6389497775495445E-3</v>
      </c>
      <c r="U9" s="71">
        <f t="shared" si="1"/>
        <v>-0.20236384185059811</v>
      </c>
      <c r="V9" s="14">
        <f t="shared" si="2"/>
        <v>0.31128776104354849</v>
      </c>
      <c r="W9" s="14">
        <f t="shared" si="3"/>
        <v>0.12038215278392303</v>
      </c>
      <c r="X9" s="14">
        <f t="shared" si="4"/>
        <v>0.17318155379317748</v>
      </c>
      <c r="Y9" s="14">
        <f t="shared" si="5"/>
        <v>0.17150187783510359</v>
      </c>
      <c r="Z9" s="14">
        <f t="shared" si="6"/>
        <v>9.4718708787826071E-4</v>
      </c>
      <c r="AA9" s="14">
        <f t="shared" si="7"/>
        <v>0.31252979587930174</v>
      </c>
      <c r="AB9" s="71">
        <f t="shared" si="8"/>
        <v>4.6921223841784938E-2</v>
      </c>
      <c r="AC9" s="71">
        <f t="shared" si="10"/>
        <v>4.5205372534857548E-2</v>
      </c>
      <c r="AD9" s="71">
        <f t="shared" si="9"/>
        <v>-8.8945519552961275E-3</v>
      </c>
      <c r="AE9" s="360"/>
    </row>
    <row r="10" spans="1:31" ht="17.25" customHeight="1" x14ac:dyDescent="0.2">
      <c r="A10" s="346"/>
      <c r="B10" s="241" t="s">
        <v>25</v>
      </c>
      <c r="C10" s="244">
        <f t="shared" ref="C10:L10" si="12">SUM(C5:C9)</f>
        <v>4.925406398700324</v>
      </c>
      <c r="D10" s="244">
        <f t="shared" si="12"/>
        <v>5.27880665974343</v>
      </c>
      <c r="E10" s="244">
        <f t="shared" si="12"/>
        <v>5.163192400967259</v>
      </c>
      <c r="F10" s="244">
        <f t="shared" si="12"/>
        <v>5.4153939531472313</v>
      </c>
      <c r="G10" s="244">
        <f t="shared" si="12"/>
        <v>5.337379613066366</v>
      </c>
      <c r="H10" s="244">
        <f t="shared" si="12"/>
        <v>5.404952321642245</v>
      </c>
      <c r="I10" s="248">
        <f t="shared" si="12"/>
        <v>5.1542650131099714</v>
      </c>
      <c r="J10" s="248">
        <f t="shared" si="12"/>
        <v>5.3789448557280322</v>
      </c>
      <c r="K10" s="248">
        <f t="shared" si="12"/>
        <v>3.5404762012316922</v>
      </c>
      <c r="L10" s="244">
        <f t="shared" si="12"/>
        <v>3.2301968142934494</v>
      </c>
      <c r="M10" s="96">
        <f>SUM(M5:M9)</f>
        <v>3.1021638040622426</v>
      </c>
      <c r="N10" s="251">
        <f>SUM(N5:N9)</f>
        <v>2.95970033722068</v>
      </c>
      <c r="O10" s="244">
        <f>SUM(O5:O9)</f>
        <v>3.1832975445515195</v>
      </c>
      <c r="P10" s="96">
        <f>SUM(P5:P9)</f>
        <v>3.1794608021026138</v>
      </c>
      <c r="Q10" s="249">
        <f>SUM(Q5+Q6+Q7+Q8+Q9)</f>
        <v>2.906796804613915</v>
      </c>
      <c r="R10" s="187"/>
      <c r="S10" s="97">
        <f t="shared" si="0"/>
        <v>-8.5757936474128896E-2</v>
      </c>
      <c r="T10" s="97">
        <f t="shared" si="11"/>
        <v>-1.2052729583737923E-3</v>
      </c>
      <c r="U10" s="98">
        <f t="shared" si="1"/>
        <v>7.5547245279841205E-2</v>
      </c>
      <c r="V10" s="99">
        <f t="shared" si="2"/>
        <v>-4.5923902101819541E-2</v>
      </c>
      <c r="W10" s="99">
        <f t="shared" si="3"/>
        <v>-8.3739936797608369E-2</v>
      </c>
      <c r="X10" s="99">
        <f t="shared" si="4"/>
        <v>-0.28118089866332163</v>
      </c>
      <c r="Y10" s="99">
        <f t="shared" si="5"/>
        <v>-0.34417659116498339</v>
      </c>
      <c r="Z10" s="99">
        <f t="shared" si="6"/>
        <v>-0.37017099647232843</v>
      </c>
      <c r="AA10" s="99">
        <f t="shared" si="7"/>
        <v>-0.39909520197121978</v>
      </c>
      <c r="AB10" s="98">
        <f t="shared" si="8"/>
        <v>-0.35369849980470608</v>
      </c>
      <c r="AC10" s="97">
        <f t="shared" si="10"/>
        <v>-0.35447746952584785</v>
      </c>
      <c r="AD10" s="97">
        <f t="shared" si="9"/>
        <v>-0.40983614968686916</v>
      </c>
      <c r="AE10" s="360"/>
    </row>
    <row r="11" spans="1:31" ht="17.25" customHeight="1" x14ac:dyDescent="0.2">
      <c r="A11" s="324" t="s">
        <v>29</v>
      </c>
      <c r="B11" s="239" t="s">
        <v>9</v>
      </c>
      <c r="C11" s="281">
        <v>1.202585</v>
      </c>
      <c r="D11" s="281">
        <v>1.2232259999999999</v>
      </c>
      <c r="E11" s="281">
        <v>1.4139286849999999</v>
      </c>
      <c r="F11" s="281">
        <v>1.3666042</v>
      </c>
      <c r="G11" s="282">
        <v>1.079666322</v>
      </c>
      <c r="H11" s="281">
        <v>1.15034992</v>
      </c>
      <c r="I11" s="281">
        <v>1.13300073</v>
      </c>
      <c r="J11" s="281">
        <v>1.1148817639999999</v>
      </c>
      <c r="K11" s="281">
        <v>0.92185286</v>
      </c>
      <c r="L11" s="281">
        <v>0.58830389999999999</v>
      </c>
      <c r="M11" s="284">
        <v>1.2402258509999999</v>
      </c>
      <c r="N11" s="278">
        <v>1.3981119402090789</v>
      </c>
      <c r="O11" s="281">
        <v>1.1538885699999999</v>
      </c>
      <c r="P11" s="284">
        <v>1.12537317</v>
      </c>
      <c r="Q11" s="280">
        <v>1.1100000000000001</v>
      </c>
      <c r="R11" s="177"/>
      <c r="S11" s="71">
        <f t="shared" si="0"/>
        <v>-1.3660508718188061E-2</v>
      </c>
      <c r="T11" s="71">
        <f t="shared" si="11"/>
        <v>-2.4712438220962585E-2</v>
      </c>
      <c r="U11" s="71">
        <f t="shared" si="1"/>
        <v>-0.17468084148723953</v>
      </c>
      <c r="V11" s="14">
        <f t="shared" si="2"/>
        <v>0.12730430435857687</v>
      </c>
      <c r="W11" s="14">
        <f t="shared" si="3"/>
        <v>1.3765131256295919</v>
      </c>
      <c r="X11" s="14">
        <f t="shared" si="4"/>
        <v>-0.2334405800837363</v>
      </c>
      <c r="Y11" s="14">
        <f t="shared" si="5"/>
        <v>-0.51080056711168031</v>
      </c>
      <c r="Z11" s="14">
        <f t="shared" si="6"/>
        <v>3.1299950523247771E-2</v>
      </c>
      <c r="AA11" s="14">
        <f t="shared" si="7"/>
        <v>0.16258887330964455</v>
      </c>
      <c r="AB11" s="71">
        <f t="shared" si="8"/>
        <v>-4.0493129383785867E-2</v>
      </c>
      <c r="AC11" s="71">
        <f>(P11-C11)/C11</f>
        <v>-6.4204883646478195E-2</v>
      </c>
      <c r="AD11" s="71">
        <f t="shared" si="9"/>
        <v>-7.6988320991863285E-2</v>
      </c>
      <c r="AE11" s="360"/>
    </row>
    <row r="12" spans="1:31" ht="17.25" customHeight="1" x14ac:dyDescent="0.2">
      <c r="A12" s="325"/>
      <c r="B12" s="239" t="s">
        <v>27</v>
      </c>
      <c r="C12" s="281">
        <v>9.0210399999999996E-2</v>
      </c>
      <c r="D12" s="281">
        <v>8.7126220000000004E-2</v>
      </c>
      <c r="E12" s="281">
        <v>8.924406E-2</v>
      </c>
      <c r="F12" s="281">
        <v>9.1233980000000006E-2</v>
      </c>
      <c r="G12" s="282">
        <v>7.0995500000000003E-2</v>
      </c>
      <c r="H12" s="281">
        <v>7.6488039999999993E-2</v>
      </c>
      <c r="I12" s="281">
        <v>7.7618560000000003E-2</v>
      </c>
      <c r="J12" s="281">
        <v>7.7232408000000002E-2</v>
      </c>
      <c r="K12" s="281">
        <v>6.7094029999999999E-2</v>
      </c>
      <c r="L12" s="281">
        <v>7.0037174999999993E-2</v>
      </c>
      <c r="M12" s="284">
        <v>6.4687513200000005E-2</v>
      </c>
      <c r="N12" s="278">
        <v>6.9310212884309441E-2</v>
      </c>
      <c r="O12" s="281">
        <v>6.8814890000000004E-2</v>
      </c>
      <c r="P12" s="284">
        <v>7.5825500000000004E-2</v>
      </c>
      <c r="Q12" s="280">
        <v>0.11</v>
      </c>
      <c r="R12" s="177"/>
      <c r="S12" s="71">
        <f t="shared" si="0"/>
        <v>0.45069930300492572</v>
      </c>
      <c r="T12" s="71">
        <f t="shared" si="11"/>
        <v>0.10187635263240268</v>
      </c>
      <c r="U12" s="71">
        <f t="shared" si="1"/>
        <v>-7.1464631790442764E-3</v>
      </c>
      <c r="V12" s="14">
        <f t="shared" si="2"/>
        <v>7.1462009522873973E-2</v>
      </c>
      <c r="W12" s="14">
        <f t="shared" si="3"/>
        <v>-1.0379660740036304E-2</v>
      </c>
      <c r="X12" s="14">
        <f t="shared" si="4"/>
        <v>-0.25624950116616263</v>
      </c>
      <c r="Y12" s="14">
        <f t="shared" si="5"/>
        <v>-0.22362416085063366</v>
      </c>
      <c r="Z12" s="14">
        <f t="shared" si="6"/>
        <v>-0.28292621249878053</v>
      </c>
      <c r="AA12" s="14">
        <f t="shared" si="7"/>
        <v>-0.2316826786677651</v>
      </c>
      <c r="AB12" s="71">
        <f t="shared" si="8"/>
        <v>-0.23717343011448783</v>
      </c>
      <c r="AC12" s="71">
        <f t="shared" si="10"/>
        <v>-0.15945944148346525</v>
      </c>
      <c r="AD12" s="71">
        <f t="shared" si="9"/>
        <v>0.21937160238730796</v>
      </c>
      <c r="AE12" s="360"/>
    </row>
    <row r="13" spans="1:31" s="6" customFormat="1" ht="17.25" customHeight="1" x14ac:dyDescent="0.2">
      <c r="A13" s="326"/>
      <c r="B13" s="242" t="s">
        <v>25</v>
      </c>
      <c r="C13" s="244">
        <f t="shared" ref="C13:L13" si="13">SUM(C11:C12)</f>
        <v>1.2927953999999999</v>
      </c>
      <c r="D13" s="244">
        <f t="shared" si="13"/>
        <v>1.31035222</v>
      </c>
      <c r="E13" s="244">
        <f t="shared" si="13"/>
        <v>1.5031727449999999</v>
      </c>
      <c r="F13" s="244">
        <f t="shared" si="13"/>
        <v>1.45783818</v>
      </c>
      <c r="G13" s="244">
        <f t="shared" si="13"/>
        <v>1.150661822</v>
      </c>
      <c r="H13" s="244">
        <f t="shared" si="13"/>
        <v>1.2268379600000001</v>
      </c>
      <c r="I13" s="248">
        <f t="shared" si="13"/>
        <v>1.2106192899999999</v>
      </c>
      <c r="J13" s="248">
        <f t="shared" si="13"/>
        <v>1.1921141719999999</v>
      </c>
      <c r="K13" s="248">
        <f t="shared" si="13"/>
        <v>0.98894689000000002</v>
      </c>
      <c r="L13" s="244">
        <f t="shared" si="13"/>
        <v>0.65834107499999994</v>
      </c>
      <c r="M13" s="96">
        <f>SUM(M11:M12)</f>
        <v>1.3049133641999999</v>
      </c>
      <c r="N13" s="251">
        <f>SUM(N11:N12)</f>
        <v>1.4674221530933884</v>
      </c>
      <c r="O13" s="244">
        <f>SUM(O11:O12)</f>
        <v>1.22270346</v>
      </c>
      <c r="P13" s="96">
        <f>SUM(P11:P12)</f>
        <v>1.2011986700000001</v>
      </c>
      <c r="Q13" s="249">
        <f>SUM(Q11+Q12)</f>
        <v>1.2200000000000002</v>
      </c>
      <c r="R13" s="188"/>
      <c r="S13" s="98">
        <f t="shared" si="0"/>
        <v>1.5652140207581197E-2</v>
      </c>
      <c r="T13" s="98">
        <f t="shared" si="11"/>
        <v>-1.758790312084324E-2</v>
      </c>
      <c r="U13" s="45">
        <f t="shared" si="1"/>
        <v>-0.16676775158226351</v>
      </c>
      <c r="V13" s="41">
        <f t="shared" si="2"/>
        <v>0.12453607523057085</v>
      </c>
      <c r="W13" s="41">
        <f t="shared" si="3"/>
        <v>1.228969464032589</v>
      </c>
      <c r="X13" s="41">
        <f t="shared" si="4"/>
        <v>-0.23503217137065921</v>
      </c>
      <c r="Y13" s="41">
        <f t="shared" si="5"/>
        <v>-0.49076158918882296</v>
      </c>
      <c r="Z13" s="41">
        <f t="shared" si="6"/>
        <v>9.3734586308088647E-3</v>
      </c>
      <c r="AA13" s="41">
        <f t="shared" si="7"/>
        <v>0.13507686761059678</v>
      </c>
      <c r="AB13" s="45">
        <f t="shared" si="8"/>
        <v>-5.4217349473861039E-2</v>
      </c>
      <c r="AC13" s="98">
        <f t="shared" si="10"/>
        <v>-7.0851683104689103E-2</v>
      </c>
      <c r="AD13" s="98">
        <f t="shared" si="9"/>
        <v>-5.6308523375005616E-2</v>
      </c>
      <c r="AE13" s="360"/>
    </row>
    <row r="14" spans="1:31" ht="17.25" customHeight="1" x14ac:dyDescent="0.2">
      <c r="A14" s="353" t="s">
        <v>42</v>
      </c>
      <c r="B14" s="351"/>
      <c r="C14" s="281">
        <v>1.2264515</v>
      </c>
      <c r="D14" s="281">
        <v>1.40049216</v>
      </c>
      <c r="E14" s="281">
        <v>1.1653351300000001</v>
      </c>
      <c r="F14" s="281">
        <v>1.6528655510000001</v>
      </c>
      <c r="G14" s="282">
        <v>0.98843082999999998</v>
      </c>
      <c r="H14" s="281">
        <v>0.49098693999999998</v>
      </c>
      <c r="I14" s="281">
        <v>1.90318019</v>
      </c>
      <c r="J14" s="281">
        <v>0.67868633700000003</v>
      </c>
      <c r="K14" s="281">
        <v>0.87681117500000005</v>
      </c>
      <c r="L14" s="281">
        <v>0.75408995000000001</v>
      </c>
      <c r="M14" s="284">
        <v>0.43690395999999998</v>
      </c>
      <c r="N14" s="278">
        <v>0.25821950641133334</v>
      </c>
      <c r="O14" s="281">
        <v>0.32843167000000001</v>
      </c>
      <c r="P14" s="284">
        <v>0.32844621000000002</v>
      </c>
      <c r="Q14" s="280">
        <v>0.24</v>
      </c>
      <c r="R14" s="177"/>
      <c r="S14" s="71">
        <f t="shared" si="0"/>
        <v>-0.2692867425688974</v>
      </c>
      <c r="T14" s="71">
        <f t="shared" si="11"/>
        <v>4.4271004681148213E-5</v>
      </c>
      <c r="U14" s="71">
        <f t="shared" si="1"/>
        <v>0.27190882890474394</v>
      </c>
      <c r="V14" s="14">
        <f t="shared" si="2"/>
        <v>-0.40897879156020156</v>
      </c>
      <c r="W14" s="14">
        <f t="shared" si="3"/>
        <v>-0.65757466146932031</v>
      </c>
      <c r="X14" s="14">
        <f t="shared" si="4"/>
        <v>-0.28508287934745075</v>
      </c>
      <c r="Y14" s="14">
        <f t="shared" si="5"/>
        <v>-0.38514490789077271</v>
      </c>
      <c r="Z14" s="14">
        <f t="shared" si="6"/>
        <v>-0.64376580729038202</v>
      </c>
      <c r="AA14" s="14">
        <f t="shared" si="7"/>
        <v>-0.78945803693718564</v>
      </c>
      <c r="AB14" s="71">
        <f t="shared" si="8"/>
        <v>-0.73220981832546983</v>
      </c>
      <c r="AC14" s="71">
        <f t="shared" si="10"/>
        <v>-0.73219796298508333</v>
      </c>
      <c r="AD14" s="71">
        <f t="shared" si="9"/>
        <v>-0.80431350118614553</v>
      </c>
      <c r="AE14" s="360"/>
    </row>
    <row r="15" spans="1:31" ht="17.25" customHeight="1" x14ac:dyDescent="0.2">
      <c r="A15" s="351" t="s">
        <v>28</v>
      </c>
      <c r="B15" s="352"/>
      <c r="C15" s="281">
        <v>0.34383328000000002</v>
      </c>
      <c r="D15" s="281">
        <v>0.34217144999999999</v>
      </c>
      <c r="E15" s="281">
        <v>0.33526907099999997</v>
      </c>
      <c r="F15" s="281">
        <v>0.33044804</v>
      </c>
      <c r="G15" s="282">
        <v>0.32842315999999999</v>
      </c>
      <c r="H15" s="281">
        <v>0.33150054400000001</v>
      </c>
      <c r="I15" s="281">
        <v>0.32995027399999999</v>
      </c>
      <c r="J15" s="281">
        <v>0.32773711999999999</v>
      </c>
      <c r="K15" s="281">
        <v>0.32491435299999999</v>
      </c>
      <c r="L15" s="281">
        <v>0.32713986</v>
      </c>
      <c r="M15" s="284">
        <v>0.33091941000000002</v>
      </c>
      <c r="N15" s="278">
        <v>0.32479789827260896</v>
      </c>
      <c r="O15" s="281">
        <v>0.32188734000000002</v>
      </c>
      <c r="P15" s="284">
        <v>0.31890309</v>
      </c>
      <c r="Q15" s="280">
        <v>0.31</v>
      </c>
      <c r="R15" s="177"/>
      <c r="S15" s="71">
        <f t="shared" si="0"/>
        <v>-2.7917854292349449E-2</v>
      </c>
      <c r="T15" s="71">
        <f t="shared" si="11"/>
        <v>-9.2711008764744252E-3</v>
      </c>
      <c r="U15" s="71">
        <f t="shared" si="1"/>
        <v>-8.9611364115603255E-3</v>
      </c>
      <c r="V15" s="14">
        <f t="shared" si="2"/>
        <v>-1.8498497043105026E-2</v>
      </c>
      <c r="W15" s="14">
        <f t="shared" si="3"/>
        <v>-7.1589005613410719E-3</v>
      </c>
      <c r="X15" s="14">
        <f t="shared" si="4"/>
        <v>-5.5023548040492268E-2</v>
      </c>
      <c r="Y15" s="14">
        <f t="shared" si="5"/>
        <v>-4.8550913977844182E-2</v>
      </c>
      <c r="Z15" s="14">
        <f t="shared" si="6"/>
        <v>-3.7558522549067948E-2</v>
      </c>
      <c r="AA15" s="14">
        <f t="shared" si="7"/>
        <v>-5.5362243373855646E-2</v>
      </c>
      <c r="AB15" s="71">
        <f t="shared" si="8"/>
        <v>-6.3827271170492847E-2</v>
      </c>
      <c r="AC15" s="71">
        <f t="shared" si="10"/>
        <v>-7.2506622977275545E-2</v>
      </c>
      <c r="AD15" s="71">
        <f t="shared" si="9"/>
        <v>-9.8400247934115101E-2</v>
      </c>
      <c r="AE15" s="360"/>
    </row>
    <row r="16" spans="1:31" ht="17.25" customHeight="1" x14ac:dyDescent="0.2">
      <c r="A16" s="354" t="s">
        <v>22</v>
      </c>
      <c r="B16" s="357"/>
      <c r="C16" s="281">
        <v>0.4677732</v>
      </c>
      <c r="D16" s="281">
        <v>0.48287229999999998</v>
      </c>
      <c r="E16" s="281">
        <v>0.45704134299999999</v>
      </c>
      <c r="F16" s="281">
        <v>0.43993569399999999</v>
      </c>
      <c r="G16" s="282">
        <v>0.43465854999999998</v>
      </c>
      <c r="H16" s="281">
        <v>0.44231133</v>
      </c>
      <c r="I16" s="281">
        <v>0.428261787</v>
      </c>
      <c r="J16" s="281">
        <v>0.43925081500000002</v>
      </c>
      <c r="K16" s="281">
        <v>0.42808218999999997</v>
      </c>
      <c r="L16" s="281">
        <v>0.44654545000000001</v>
      </c>
      <c r="M16" s="284">
        <v>0.40534970100000001</v>
      </c>
      <c r="N16" s="278">
        <v>0.40272451121940001</v>
      </c>
      <c r="O16" s="281">
        <v>0.45070320000000003</v>
      </c>
      <c r="P16" s="284">
        <v>0.50756352999999998</v>
      </c>
      <c r="Q16" s="280">
        <v>0.23</v>
      </c>
      <c r="R16" s="177"/>
      <c r="S16" s="71">
        <f t="shared" si="0"/>
        <v>-0.54685475530521277</v>
      </c>
      <c r="T16" s="71">
        <f t="shared" si="11"/>
        <v>0.12615914419955296</v>
      </c>
      <c r="U16" s="71">
        <f t="shared" si="1"/>
        <v>0.11913525857993219</v>
      </c>
      <c r="V16" s="14">
        <v>0.42949076661899999</v>
      </c>
      <c r="W16" s="14">
        <v>0.42949076661899999</v>
      </c>
      <c r="X16" s="14">
        <v>0.42949076661899999</v>
      </c>
      <c r="Y16" s="14">
        <v>0.42949076661899999</v>
      </c>
      <c r="Z16" s="14">
        <v>0.42949076661899999</v>
      </c>
      <c r="AA16" s="14">
        <v>0.42949076661899999</v>
      </c>
      <c r="AB16" s="71">
        <f t="shared" si="8"/>
        <v>-3.6492043580093884E-2</v>
      </c>
      <c r="AC16" s="71">
        <f>(P16-C16)/C16</f>
        <v>8.5063295631301633E-2</v>
      </c>
      <c r="AD16" s="71">
        <f t="shared" si="9"/>
        <v>-0.50830872739182154</v>
      </c>
      <c r="AE16" s="360"/>
    </row>
    <row r="17" spans="1:31" ht="17.25" customHeight="1" x14ac:dyDescent="0.2">
      <c r="A17" s="358" t="s">
        <v>26</v>
      </c>
      <c r="B17" s="358"/>
      <c r="C17" s="32">
        <f t="shared" ref="C17:L17" si="14">C10+C13+C14+C15+C16</f>
        <v>8.2562597787003238</v>
      </c>
      <c r="D17" s="32">
        <f t="shared" si="14"/>
        <v>8.8146947897434291</v>
      </c>
      <c r="E17" s="32">
        <f t="shared" si="14"/>
        <v>8.6240106899672586</v>
      </c>
      <c r="F17" s="32">
        <f t="shared" si="14"/>
        <v>9.2964814181472324</v>
      </c>
      <c r="G17" s="32">
        <f t="shared" si="14"/>
        <v>8.2395539750663662</v>
      </c>
      <c r="H17" s="32">
        <f t="shared" si="14"/>
        <v>7.8965890956422449</v>
      </c>
      <c r="I17" s="32">
        <f t="shared" si="14"/>
        <v>9.0262765541099714</v>
      </c>
      <c r="J17" s="32">
        <f t="shared" si="14"/>
        <v>8.0167332997280329</v>
      </c>
      <c r="K17" s="32">
        <f t="shared" si="14"/>
        <v>6.1592308092316914</v>
      </c>
      <c r="L17" s="32">
        <f t="shared" si="14"/>
        <v>5.4163131492934502</v>
      </c>
      <c r="M17" s="32">
        <f>M10+M13+M14+M15+M16</f>
        <v>5.5802502392622433</v>
      </c>
      <c r="N17" s="33">
        <f>N10+N13+N14+N15+N16</f>
        <v>5.4128644062174107</v>
      </c>
      <c r="O17" s="33">
        <f>O10+O13+O14+O15+O16</f>
        <v>5.5070232145515199</v>
      </c>
      <c r="P17" s="33">
        <f>P10+P13+P14+P15+P16</f>
        <v>5.5355723021026142</v>
      </c>
      <c r="Q17" s="33">
        <f>SUM(Q10+Q13+Q14+Q15+Q16)</f>
        <v>4.9067968046139159</v>
      </c>
      <c r="R17" s="189"/>
      <c r="S17" s="94">
        <f t="shared" si="0"/>
        <v>-0.11358816454260136</v>
      </c>
      <c r="T17" s="94">
        <f t="shared" si="11"/>
        <v>5.1841233346642587E-3</v>
      </c>
      <c r="U17" s="94">
        <f t="shared" si="1"/>
        <v>1.7395375399752295E-2</v>
      </c>
      <c r="V17" s="95">
        <f>(N17-M17)/M17</f>
        <v>-2.9996115920952391E-2</v>
      </c>
      <c r="W17" s="95">
        <f>(N17-L17)/L17</f>
        <v>-6.3673258561303234E-4</v>
      </c>
      <c r="X17" s="95">
        <f>(K17-C17)/C17</f>
        <v>-0.2539926099319928</v>
      </c>
      <c r="Y17" s="95">
        <f>(L17-C17)/C17</f>
        <v>-0.34397496027601127</v>
      </c>
      <c r="Z17" s="95">
        <f>(M17-C17)/C17</f>
        <v>-0.32411886388818667</v>
      </c>
      <c r="AA17" s="95">
        <f>(N17-C17)/C17</f>
        <v>-0.34439267279578162</v>
      </c>
      <c r="AB17" s="94">
        <f t="shared" si="8"/>
        <v>-0.33298813722423604</v>
      </c>
      <c r="AC17" s="94">
        <f>(P17-C17)/C17</f>
        <v>-0.32953026546192232</v>
      </c>
      <c r="AD17" s="94">
        <f t="shared" si="9"/>
        <v>-0.40568769198946775</v>
      </c>
      <c r="AE17" s="361"/>
    </row>
    <row r="18" spans="1:31" ht="17.25" customHeight="1" x14ac:dyDescent="0.2">
      <c r="A18" s="7" t="s">
        <v>16</v>
      </c>
      <c r="B18" s="2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5"/>
      <c r="P18" s="35"/>
      <c r="Q18" s="35"/>
      <c r="R18" s="35"/>
      <c r="S18" s="35"/>
      <c r="T18" s="35"/>
      <c r="U18" s="35"/>
      <c r="V18" s="35"/>
      <c r="W18" s="5"/>
    </row>
    <row r="19" spans="1:31" ht="17.25" customHeight="1" x14ac:dyDescent="0.2">
      <c r="M19" s="36"/>
      <c r="N19" s="11"/>
    </row>
    <row r="20" spans="1:31" ht="17.25" customHeight="1" x14ac:dyDescent="0.25">
      <c r="A20" s="1" t="s">
        <v>41</v>
      </c>
    </row>
    <row r="21" spans="1:31" ht="17.25" customHeight="1" x14ac:dyDescent="0.2"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13"/>
      <c r="P21" s="13"/>
      <c r="Q21" s="13"/>
      <c r="R21" s="13"/>
      <c r="S21" s="13"/>
    </row>
    <row r="22" spans="1:31" ht="17.25" customHeight="1" x14ac:dyDescent="0.2">
      <c r="A22" s="333" t="s">
        <v>3</v>
      </c>
      <c r="B22" s="333" t="s">
        <v>4</v>
      </c>
      <c r="C22" s="350" t="s">
        <v>15</v>
      </c>
      <c r="D22" s="350"/>
      <c r="E22" s="350"/>
      <c r="F22" s="350"/>
      <c r="G22" s="350"/>
      <c r="H22" s="350"/>
      <c r="I22" s="350"/>
      <c r="J22" s="350"/>
      <c r="K22" s="350"/>
      <c r="L22" s="350"/>
      <c r="M22" s="350"/>
      <c r="N22" s="350"/>
      <c r="O22" s="350"/>
      <c r="P22" s="350"/>
      <c r="Q22" s="350"/>
      <c r="R22" s="182"/>
      <c r="S22" s="13"/>
    </row>
    <row r="23" spans="1:31" ht="17.25" customHeight="1" x14ac:dyDescent="0.2">
      <c r="A23" s="333"/>
      <c r="B23" s="333"/>
      <c r="C23" s="173">
        <v>2005</v>
      </c>
      <c r="D23" s="173">
        <v>2006</v>
      </c>
      <c r="E23" s="173">
        <v>2007</v>
      </c>
      <c r="F23" s="173">
        <v>2008</v>
      </c>
      <c r="G23" s="173">
        <v>2009</v>
      </c>
      <c r="H23" s="173">
        <v>2010</v>
      </c>
      <c r="I23" s="173">
        <v>2011</v>
      </c>
      <c r="J23" s="173">
        <v>2012</v>
      </c>
      <c r="K23" s="173">
        <v>2013</v>
      </c>
      <c r="L23" s="173">
        <v>2014</v>
      </c>
      <c r="M23" s="173">
        <v>2015</v>
      </c>
      <c r="N23" s="173">
        <v>2016</v>
      </c>
      <c r="O23" s="173">
        <v>2017</v>
      </c>
      <c r="P23" s="173">
        <v>2018</v>
      </c>
      <c r="Q23" s="28">
        <v>2019</v>
      </c>
      <c r="R23" s="176"/>
      <c r="S23" s="13"/>
    </row>
    <row r="24" spans="1:31" ht="17.25" customHeight="1" x14ac:dyDescent="0.2">
      <c r="A24" s="321" t="s">
        <v>6</v>
      </c>
      <c r="B24" s="204" t="s">
        <v>19</v>
      </c>
      <c r="C24" s="14">
        <f>C5/C$17</f>
        <v>3.7644719691346244E-2</v>
      </c>
      <c r="D24" s="14">
        <f t="shared" ref="D24:M24" si="15">D5/D$17</f>
        <v>3.426242501945214E-2</v>
      </c>
      <c r="E24" s="14">
        <f t="shared" si="15"/>
        <v>4.1014583587276651E-2</v>
      </c>
      <c r="F24" s="14">
        <f t="shared" si="15"/>
        <v>3.8325385294290922E-2</v>
      </c>
      <c r="G24" s="14">
        <f t="shared" si="15"/>
        <v>5.0962583926440368E-2</v>
      </c>
      <c r="H24" s="14">
        <f t="shared" si="15"/>
        <v>5.1655818265352364E-2</v>
      </c>
      <c r="I24" s="14">
        <f t="shared" si="15"/>
        <v>3.2569730997701753E-2</v>
      </c>
      <c r="J24" s="14">
        <f t="shared" si="15"/>
        <v>6.0035441137147552E-2</v>
      </c>
      <c r="K24" s="14">
        <f t="shared" si="15"/>
        <v>4.9723105782350938E-2</v>
      </c>
      <c r="L24" s="14">
        <f t="shared" si="15"/>
        <v>5.1673018520624218E-2</v>
      </c>
      <c r="M24" s="14">
        <f t="shared" si="15"/>
        <v>5.4463887803395977E-2</v>
      </c>
      <c r="N24" s="14">
        <f t="shared" ref="N24" si="16">N5/N$17</f>
        <v>2.4170601468289588E-2</v>
      </c>
      <c r="O24" s="14">
        <f t="shared" ref="O24:P24" si="17">O5/O$17</f>
        <v>5.9622746608675163E-2</v>
      </c>
      <c r="P24" s="14">
        <f t="shared" si="17"/>
        <v>5.9857280684608327E-2</v>
      </c>
      <c r="Q24" s="14">
        <f>Q5/Q17</f>
        <v>6.4235885281259383E-2</v>
      </c>
      <c r="R24" s="183"/>
      <c r="S24" s="13"/>
    </row>
    <row r="25" spans="1:31" ht="17.25" customHeight="1" x14ac:dyDescent="0.2">
      <c r="A25" s="322"/>
      <c r="B25" s="205" t="s">
        <v>20</v>
      </c>
      <c r="C25" s="14">
        <f t="shared" ref="C25:M36" si="18">C6/C$17</f>
        <v>4.7220534533782735E-2</v>
      </c>
      <c r="D25" s="14">
        <f t="shared" si="18"/>
        <v>4.4293087771376402E-2</v>
      </c>
      <c r="E25" s="14">
        <f t="shared" si="18"/>
        <v>3.8494698282057184E-2</v>
      </c>
      <c r="F25" s="14">
        <f t="shared" si="18"/>
        <v>4.9838401538144832E-2</v>
      </c>
      <c r="G25" s="14">
        <f t="shared" si="18"/>
        <v>3.9373488072346433E-2</v>
      </c>
      <c r="H25" s="14">
        <f t="shared" si="18"/>
        <v>3.621282984819281E-2</v>
      </c>
      <c r="I25" s="14">
        <f t="shared" si="18"/>
        <v>1.988926385708864E-2</v>
      </c>
      <c r="J25" s="14">
        <f t="shared" si="18"/>
        <v>2.751437546356731E-2</v>
      </c>
      <c r="K25" s="14">
        <f t="shared" si="18"/>
        <v>2.69195706966909E-2</v>
      </c>
      <c r="L25" s="14">
        <f t="shared" si="18"/>
        <v>2.4243937585779637E-2</v>
      </c>
      <c r="M25" s="14">
        <f t="shared" si="18"/>
        <v>3.5370135510079156E-2</v>
      </c>
      <c r="N25" s="14">
        <f t="shared" ref="N25:O25" si="19">N6/N$17</f>
        <v>3.5509551597102881E-3</v>
      </c>
      <c r="O25" s="14">
        <f t="shared" si="19"/>
        <v>2.7562244847842601E-2</v>
      </c>
      <c r="P25" s="14">
        <f t="shared" ref="P25" si="20">P6/P$17</f>
        <v>2.4476804786305897E-2</v>
      </c>
      <c r="Q25" s="14">
        <f>Q6/Q17</f>
        <v>1.7950546807127495E-2</v>
      </c>
      <c r="R25" s="183"/>
      <c r="S25" s="13"/>
      <c r="T25" s="74"/>
      <c r="U25" s="74"/>
      <c r="V25" s="74"/>
    </row>
    <row r="26" spans="1:31" ht="17.25" customHeight="1" x14ac:dyDescent="0.2">
      <c r="A26" s="322"/>
      <c r="B26" s="205" t="s">
        <v>33</v>
      </c>
      <c r="C26" s="14">
        <f t="shared" si="18"/>
        <v>2.4074823870342106E-2</v>
      </c>
      <c r="D26" s="14">
        <f t="shared" si="18"/>
        <v>2.3866037908060495E-2</v>
      </c>
      <c r="E26" s="14">
        <f t="shared" si="18"/>
        <v>2.40893741286386E-2</v>
      </c>
      <c r="F26" s="14">
        <f t="shared" si="18"/>
        <v>1.8351405475513862E-2</v>
      </c>
      <c r="G26" s="14">
        <f t="shared" si="18"/>
        <v>1.6101339878525574E-2</v>
      </c>
      <c r="H26" s="14">
        <f t="shared" si="18"/>
        <v>1.7471451829263383E-2</v>
      </c>
      <c r="I26" s="14">
        <f t="shared" si="18"/>
        <v>1.6637520366204629E-2</v>
      </c>
      <c r="J26" s="14">
        <f t="shared" si="18"/>
        <v>2.0348323176166291E-2</v>
      </c>
      <c r="K26" s="14">
        <f t="shared" si="18"/>
        <v>1.6841023370082E-2</v>
      </c>
      <c r="L26" s="14">
        <f t="shared" si="18"/>
        <v>1.9054021482022808E-2</v>
      </c>
      <c r="M26" s="14">
        <f t="shared" si="18"/>
        <v>1.6450710284300195E-2</v>
      </c>
      <c r="N26" s="14">
        <f t="shared" ref="N26:O26" si="21">N7/N$17</f>
        <v>3.6553437707063277E-2</v>
      </c>
      <c r="O26" s="14">
        <f t="shared" si="21"/>
        <v>1.8537376005652747E-2</v>
      </c>
      <c r="P26" s="14">
        <f t="shared" ref="P26" si="22">P7/P$17</f>
        <v>1.689329032238996E-2</v>
      </c>
      <c r="Q26" s="14">
        <f>Q7/Q17</f>
        <v>1.834190482788527E-2</v>
      </c>
      <c r="R26" s="183"/>
      <c r="S26" s="13"/>
      <c r="T26" s="74"/>
      <c r="U26" s="74"/>
      <c r="V26" s="74"/>
    </row>
    <row r="27" spans="1:31" ht="17.25" customHeight="1" x14ac:dyDescent="0.2">
      <c r="A27" s="322"/>
      <c r="B27" s="205" t="s">
        <v>34</v>
      </c>
      <c r="C27" s="14">
        <f t="shared" si="18"/>
        <v>0.46807307633439771</v>
      </c>
      <c r="D27" s="14">
        <f t="shared" si="18"/>
        <v>0.46718629954518903</v>
      </c>
      <c r="E27" s="14">
        <f t="shared" si="18"/>
        <v>0.4671878847346142</v>
      </c>
      <c r="F27" s="14">
        <f t="shared" si="18"/>
        <v>0.45153647044481382</v>
      </c>
      <c r="G27" s="14">
        <f t="shared" si="18"/>
        <v>0.51225074508998336</v>
      </c>
      <c r="H27" s="14">
        <f t="shared" si="18"/>
        <v>0.54789820828939995</v>
      </c>
      <c r="I27" s="14">
        <f t="shared" si="18"/>
        <v>0.47179967401518597</v>
      </c>
      <c r="J27" s="14">
        <f t="shared" si="18"/>
        <v>0.53282959104363758</v>
      </c>
      <c r="K27" s="14">
        <f t="shared" si="18"/>
        <v>0.45059115057034099</v>
      </c>
      <c r="L27" s="14">
        <f t="shared" si="18"/>
        <v>0.4664947778932616</v>
      </c>
      <c r="M27" s="14">
        <f t="shared" si="18"/>
        <v>0.42067640039807425</v>
      </c>
      <c r="N27" s="14">
        <f t="shared" ref="N27:O27" si="23">N8/N$17</f>
        <v>0.44336951735635377</v>
      </c>
      <c r="O27" s="14">
        <f t="shared" si="23"/>
        <v>0.44163084989611084</v>
      </c>
      <c r="P27" s="14">
        <f t="shared" ref="P27" si="24">P8/P$17</f>
        <v>0.44265986256126105</v>
      </c>
      <c r="Q27" s="14">
        <f>Q8/Q17</f>
        <v>0.45926594721448122</v>
      </c>
      <c r="R27" s="183"/>
      <c r="S27" s="50"/>
      <c r="T27" s="74"/>
      <c r="U27" s="74"/>
      <c r="V27" s="74"/>
    </row>
    <row r="28" spans="1:31" ht="17.25" customHeight="1" x14ac:dyDescent="0.2">
      <c r="A28" s="322"/>
      <c r="B28" s="205" t="s">
        <v>35</v>
      </c>
      <c r="C28" s="14">
        <f t="shared" si="18"/>
        <v>1.9553151708776872E-2</v>
      </c>
      <c r="D28" s="14">
        <f t="shared" si="18"/>
        <v>2.9256521768634754E-2</v>
      </c>
      <c r="E28" s="14">
        <f t="shared" si="18"/>
        <v>2.7913134694979597E-2</v>
      </c>
      <c r="F28" s="14">
        <f t="shared" si="18"/>
        <v>2.4469154486336363E-2</v>
      </c>
      <c r="G28" s="14">
        <f t="shared" si="18"/>
        <v>2.9087150921669833E-2</v>
      </c>
      <c r="H28" s="14">
        <f t="shared" si="18"/>
        <v>3.1228397098195942E-2</v>
      </c>
      <c r="I28" s="14">
        <f t="shared" si="18"/>
        <v>3.0132737499180138E-2</v>
      </c>
      <c r="J28" s="14">
        <f t="shared" si="18"/>
        <v>3.0236944518064916E-2</v>
      </c>
      <c r="K28" s="14">
        <f t="shared" si="18"/>
        <v>3.0749557187584136E-2</v>
      </c>
      <c r="L28" s="14">
        <f t="shared" si="18"/>
        <v>3.4917194554135174E-2</v>
      </c>
      <c r="M28" s="14">
        <f t="shared" si="18"/>
        <v>2.8957269490008288E-2</v>
      </c>
      <c r="N28" s="14">
        <f t="shared" ref="N28:O28" si="25">N9/N$17</f>
        <v>3.914552683625467E-2</v>
      </c>
      <c r="O28" s="14">
        <f t="shared" si="25"/>
        <v>3.0690023160500488E-2</v>
      </c>
      <c r="P28" s="14">
        <f t="shared" ref="P28" si="26">P9/P$17</f>
        <v>3.0481702846859887E-2</v>
      </c>
      <c r="Q28" s="14">
        <f>Q9/Q17</f>
        <v>3.260783080512937E-2</v>
      </c>
      <c r="R28" s="183"/>
      <c r="S28" s="50"/>
      <c r="T28" s="74"/>
      <c r="U28" s="74"/>
      <c r="V28" s="74"/>
    </row>
    <row r="29" spans="1:31" ht="17.25" customHeight="1" x14ac:dyDescent="0.2">
      <c r="A29" s="323"/>
      <c r="B29" s="206" t="s">
        <v>25</v>
      </c>
      <c r="C29" s="64">
        <f t="shared" si="18"/>
        <v>0.59656630613864559</v>
      </c>
      <c r="D29" s="64">
        <f t="shared" si="18"/>
        <v>0.59886437201271281</v>
      </c>
      <c r="E29" s="64">
        <f t="shared" si="18"/>
        <v>0.59869967542756619</v>
      </c>
      <c r="F29" s="64">
        <f t="shared" si="18"/>
        <v>0.58252081723909976</v>
      </c>
      <c r="G29" s="64">
        <f t="shared" si="18"/>
        <v>0.64777530788896565</v>
      </c>
      <c r="H29" s="64">
        <f t="shared" si="18"/>
        <v>0.68446670533040443</v>
      </c>
      <c r="I29" s="64">
        <f t="shared" si="18"/>
        <v>0.57102892673536121</v>
      </c>
      <c r="J29" s="64">
        <f t="shared" si="18"/>
        <v>0.67096467533858362</v>
      </c>
      <c r="K29" s="64">
        <f t="shared" si="18"/>
        <v>0.574824407607049</v>
      </c>
      <c r="L29" s="64">
        <f t="shared" si="18"/>
        <v>0.59638295003582342</v>
      </c>
      <c r="M29" s="64">
        <f t="shared" si="18"/>
        <v>0.55591840348585786</v>
      </c>
      <c r="N29" s="64">
        <f t="shared" ref="N29:O29" si="27">N10/N$17</f>
        <v>0.54679003852767161</v>
      </c>
      <c r="O29" s="64">
        <f t="shared" si="27"/>
        <v>0.57804324051878186</v>
      </c>
      <c r="P29" s="64">
        <f t="shared" ref="P29" si="28">P10/P$17</f>
        <v>0.57436894120142512</v>
      </c>
      <c r="Q29" s="64">
        <f>Q10/Q17</f>
        <v>0.59240211493588268</v>
      </c>
      <c r="R29" s="184"/>
      <c r="S29" s="50"/>
      <c r="T29" s="74"/>
      <c r="U29" s="74"/>
      <c r="V29" s="74"/>
    </row>
    <row r="30" spans="1:31" ht="17.25" customHeight="1" x14ac:dyDescent="0.2">
      <c r="A30" s="324" t="s">
        <v>29</v>
      </c>
      <c r="B30" s="205" t="s">
        <v>9</v>
      </c>
      <c r="C30" s="14">
        <f t="shared" si="18"/>
        <v>0.14565735965605814</v>
      </c>
      <c r="D30" s="14">
        <f t="shared" si="18"/>
        <v>0.13877122568365235</v>
      </c>
      <c r="E30" s="14">
        <f t="shared" si="18"/>
        <v>0.16395256636739719</v>
      </c>
      <c r="F30" s="14">
        <f t="shared" si="18"/>
        <v>0.14700230533805134</v>
      </c>
      <c r="G30" s="14">
        <f t="shared" si="18"/>
        <v>0.13103455906316869</v>
      </c>
      <c r="H30" s="14">
        <f t="shared" si="18"/>
        <v>0.14567681135071647</v>
      </c>
      <c r="I30" s="14">
        <f t="shared" si="18"/>
        <v>0.12552249238187879</v>
      </c>
      <c r="J30" s="14">
        <f t="shared" si="18"/>
        <v>0.13906933439307781</v>
      </c>
      <c r="K30" s="14">
        <f t="shared" si="18"/>
        <v>0.14967012741563307</v>
      </c>
      <c r="L30" s="14">
        <f t="shared" si="18"/>
        <v>0.10861703963271462</v>
      </c>
      <c r="M30" s="14">
        <f t="shared" si="18"/>
        <v>0.22225273022235797</v>
      </c>
      <c r="N30" s="14">
        <f t="shared" ref="N30:O30" si="29">N11/N$17</f>
        <v>0.25829428474194871</v>
      </c>
      <c r="O30" s="14">
        <f t="shared" si="29"/>
        <v>0.20953036241993944</v>
      </c>
      <c r="P30" s="14">
        <f t="shared" ref="P30" si="30">P11/P$17</f>
        <v>0.20329843213727727</v>
      </c>
      <c r="Q30" s="14">
        <f>Q11/Q17</f>
        <v>0.22621682621058503</v>
      </c>
      <c r="R30" s="183"/>
      <c r="S30" s="13"/>
      <c r="T30" s="74"/>
      <c r="U30" s="74"/>
      <c r="V30" s="74"/>
    </row>
    <row r="31" spans="1:31" ht="17.25" customHeight="1" x14ac:dyDescent="0.2">
      <c r="A31" s="325"/>
      <c r="B31" s="205" t="s">
        <v>27</v>
      </c>
      <c r="C31" s="14">
        <f t="shared" si="18"/>
        <v>1.0926303485838312E-2</v>
      </c>
      <c r="D31" s="14">
        <f t="shared" si="18"/>
        <v>9.8842015609409434E-3</v>
      </c>
      <c r="E31" s="14">
        <f t="shared" si="18"/>
        <v>1.034832437114463E-2</v>
      </c>
      <c r="F31" s="14">
        <f t="shared" si="18"/>
        <v>9.8138183573310174E-3</v>
      </c>
      <c r="G31" s="14">
        <f t="shared" si="18"/>
        <v>8.6164251384041896E-3</v>
      </c>
      <c r="H31" s="14">
        <f t="shared" si="18"/>
        <v>9.686212499294175E-3</v>
      </c>
      <c r="I31" s="14">
        <f t="shared" si="18"/>
        <v>8.599178136709941E-3</v>
      </c>
      <c r="J31" s="14">
        <f t="shared" si="18"/>
        <v>9.6339001326912182E-3</v>
      </c>
      <c r="K31" s="14">
        <f t="shared" si="18"/>
        <v>1.0893248212006748E-2</v>
      </c>
      <c r="L31" s="14">
        <f t="shared" si="18"/>
        <v>1.2930783924326133E-2</v>
      </c>
      <c r="M31" s="14">
        <f t="shared" si="18"/>
        <v>1.1592224439123404E-2</v>
      </c>
      <c r="N31" s="14">
        <f t="shared" ref="N31:O31" si="31">N12/N$17</f>
        <v>1.2804719956534887E-2</v>
      </c>
      <c r="O31" s="14">
        <f t="shared" si="31"/>
        <v>1.2495841640573898E-2</v>
      </c>
      <c r="P31" s="14">
        <f t="shared" ref="P31" si="32">P12/P$17</f>
        <v>1.3697861009095426E-2</v>
      </c>
      <c r="Q31" s="14">
        <f>Q12/Q17</f>
        <v>2.2417883678526443E-2</v>
      </c>
      <c r="R31" s="183"/>
      <c r="S31" s="13"/>
    </row>
    <row r="32" spans="1:31" ht="17.25" customHeight="1" x14ac:dyDescent="0.2">
      <c r="A32" s="326"/>
      <c r="B32" s="206" t="s">
        <v>25</v>
      </c>
      <c r="C32" s="64">
        <f t="shared" si="18"/>
        <v>0.15658366314189645</v>
      </c>
      <c r="D32" s="64">
        <f t="shared" si="18"/>
        <v>0.1486554272445933</v>
      </c>
      <c r="E32" s="64">
        <f t="shared" si="18"/>
        <v>0.17430089073854182</v>
      </c>
      <c r="F32" s="64">
        <f t="shared" si="18"/>
        <v>0.15681612369538236</v>
      </c>
      <c r="G32" s="64">
        <f t="shared" si="18"/>
        <v>0.13965098420157288</v>
      </c>
      <c r="H32" s="64">
        <f t="shared" si="18"/>
        <v>0.15536302385001066</v>
      </c>
      <c r="I32" s="64">
        <f t="shared" si="18"/>
        <v>0.13412167051858873</v>
      </c>
      <c r="J32" s="64">
        <f t="shared" si="18"/>
        <v>0.14870323452576903</v>
      </c>
      <c r="K32" s="64">
        <f t="shared" si="18"/>
        <v>0.16056337562763981</v>
      </c>
      <c r="L32" s="64">
        <f t="shared" si="18"/>
        <v>0.12154782355704075</v>
      </c>
      <c r="M32" s="64">
        <f t="shared" si="18"/>
        <v>0.23384495466148139</v>
      </c>
      <c r="N32" s="64">
        <f t="shared" ref="N32:O32" si="33">N13/N$17</f>
        <v>0.27109900469848358</v>
      </c>
      <c r="O32" s="64">
        <f t="shared" si="33"/>
        <v>0.22202620406051335</v>
      </c>
      <c r="P32" s="64">
        <f t="shared" ref="P32" si="34">P13/P$17</f>
        <v>0.21699629314637273</v>
      </c>
      <c r="Q32" s="64">
        <f>Q13/Q17</f>
        <v>0.24863470988911149</v>
      </c>
      <c r="R32" s="184"/>
      <c r="S32" s="13"/>
    </row>
    <row r="33" spans="1:19" ht="17.25" customHeight="1" x14ac:dyDescent="0.2">
      <c r="A33" s="353" t="s">
        <v>42</v>
      </c>
      <c r="B33" s="353"/>
      <c r="C33" s="64">
        <f t="shared" si="18"/>
        <v>0.14854807538445264</v>
      </c>
      <c r="D33" s="64">
        <f t="shared" si="18"/>
        <v>0.15888152606594838</v>
      </c>
      <c r="E33" s="64">
        <f t="shared" si="18"/>
        <v>0.13512681881942615</v>
      </c>
      <c r="F33" s="64">
        <f t="shared" si="18"/>
        <v>0.17779474584583341</v>
      </c>
      <c r="G33" s="64">
        <f t="shared" si="18"/>
        <v>0.11996169125065274</v>
      </c>
      <c r="H33" s="64">
        <f t="shared" si="18"/>
        <v>6.2177091153312325E-2</v>
      </c>
      <c r="I33" s="64">
        <f t="shared" si="18"/>
        <v>0.21084886759130123</v>
      </c>
      <c r="J33" s="64">
        <f t="shared" si="18"/>
        <v>8.4658714669106475E-2</v>
      </c>
      <c r="K33" s="64">
        <f t="shared" si="18"/>
        <v>0.14235725241629227</v>
      </c>
      <c r="L33" s="64">
        <f t="shared" si="18"/>
        <v>0.13922569268329138</v>
      </c>
      <c r="M33" s="64">
        <f t="shared" si="18"/>
        <v>7.8294689533092057E-2</v>
      </c>
      <c r="N33" s="64">
        <f t="shared" ref="N33:O33" si="35">N14/N$17</f>
        <v>4.770478013724732E-2</v>
      </c>
      <c r="O33" s="64">
        <f t="shared" si="35"/>
        <v>5.963869357444624E-2</v>
      </c>
      <c r="P33" s="64">
        <f t="shared" ref="P33" si="36">P14/P$17</f>
        <v>5.9333740411130396E-2</v>
      </c>
      <c r="Q33" s="64">
        <f>Q14/Q17</f>
        <v>4.8911746207694048E-2</v>
      </c>
      <c r="R33" s="184"/>
      <c r="S33" s="13"/>
    </row>
    <row r="34" spans="1:19" ht="17.25" customHeight="1" x14ac:dyDescent="0.2">
      <c r="A34" s="351" t="s">
        <v>28</v>
      </c>
      <c r="B34" s="356"/>
      <c r="C34" s="64">
        <f t="shared" si="18"/>
        <v>4.1645162484715961E-2</v>
      </c>
      <c r="D34" s="64">
        <f t="shared" si="18"/>
        <v>3.8818298099004243E-2</v>
      </c>
      <c r="E34" s="64">
        <f t="shared" si="18"/>
        <v>3.8876235553607925E-2</v>
      </c>
      <c r="F34" s="64">
        <f t="shared" si="18"/>
        <v>3.5545495670539141E-2</v>
      </c>
      <c r="G34" s="64">
        <f t="shared" si="18"/>
        <v>3.9859337167259069E-2</v>
      </c>
      <c r="H34" s="64">
        <f t="shared" si="18"/>
        <v>4.1980219558712957E-2</v>
      </c>
      <c r="I34" s="64">
        <f t="shared" si="18"/>
        <v>3.6554416654756984E-2</v>
      </c>
      <c r="J34" s="64">
        <f t="shared" si="18"/>
        <v>4.0881629430171817E-2</v>
      </c>
      <c r="K34" s="64">
        <f t="shared" si="18"/>
        <v>5.2752423648908545E-2</v>
      </c>
      <c r="L34" s="64">
        <f t="shared" si="18"/>
        <v>6.0398993001849401E-2</v>
      </c>
      <c r="M34" s="64">
        <f t="shared" si="18"/>
        <v>5.9301894325755257E-2</v>
      </c>
      <c r="N34" s="64">
        <f t="shared" ref="N34:O34" si="37">N15/N$17</f>
        <v>6.0004809634531843E-2</v>
      </c>
      <c r="O34" s="64">
        <f t="shared" si="37"/>
        <v>5.8450332867575144E-2</v>
      </c>
      <c r="P34" s="64">
        <f t="shared" ref="P34" si="38">P15/P$17</f>
        <v>5.7609777742198193E-2</v>
      </c>
      <c r="Q34" s="64">
        <f>Q15/Q17</f>
        <v>6.3177672184938152E-2</v>
      </c>
      <c r="R34" s="184"/>
      <c r="S34" s="13"/>
    </row>
    <row r="35" spans="1:19" ht="17.25" customHeight="1" x14ac:dyDescent="0.2">
      <c r="A35" s="354" t="s">
        <v>22</v>
      </c>
      <c r="B35" s="354"/>
      <c r="C35" s="14">
        <f t="shared" si="18"/>
        <v>5.6656792850289343E-2</v>
      </c>
      <c r="D35" s="14">
        <f t="shared" si="18"/>
        <v>5.4780376577741388E-2</v>
      </c>
      <c r="E35" s="14">
        <f t="shared" si="18"/>
        <v>5.2996379460857924E-2</v>
      </c>
      <c r="F35" s="14">
        <f t="shared" si="18"/>
        <v>4.7322817549145191E-2</v>
      </c>
      <c r="G35" s="14">
        <f t="shared" si="18"/>
        <v>5.2752679491549659E-2</v>
      </c>
      <c r="H35" s="14">
        <f t="shared" si="18"/>
        <v>5.6012960107559705E-2</v>
      </c>
      <c r="I35" s="14">
        <f t="shared" si="18"/>
        <v>4.744611849999187E-2</v>
      </c>
      <c r="J35" s="14">
        <f t="shared" si="18"/>
        <v>5.4791746036368896E-2</v>
      </c>
      <c r="K35" s="14">
        <f t="shared" si="18"/>
        <v>6.9502540700110471E-2</v>
      </c>
      <c r="L35" s="14">
        <f t="shared" si="18"/>
        <v>8.244454072199485E-2</v>
      </c>
      <c r="M35" s="14">
        <f t="shared" si="18"/>
        <v>7.2640057993813317E-2</v>
      </c>
      <c r="N35" s="14">
        <f t="shared" ref="N35:O35" si="39">N16/N$17</f>
        <v>7.4401367002065705E-2</v>
      </c>
      <c r="O35" s="14">
        <f t="shared" si="39"/>
        <v>8.1841528978683326E-2</v>
      </c>
      <c r="P35" s="14">
        <f t="shared" ref="P35" si="40">P16/P$17</f>
        <v>9.1691247498873543E-2</v>
      </c>
      <c r="Q35" s="14">
        <f>Q16/Q17</f>
        <v>4.6873756782373467E-2</v>
      </c>
      <c r="R35" s="183"/>
      <c r="S35" s="13"/>
    </row>
    <row r="36" spans="1:19" ht="17.25" customHeight="1" x14ac:dyDescent="0.2">
      <c r="A36" s="355" t="s">
        <v>26</v>
      </c>
      <c r="B36" s="355"/>
      <c r="C36" s="14">
        <f t="shared" si="18"/>
        <v>1</v>
      </c>
      <c r="D36" s="14">
        <f t="shared" si="18"/>
        <v>1</v>
      </c>
      <c r="E36" s="14">
        <f t="shared" si="18"/>
        <v>1</v>
      </c>
      <c r="F36" s="14">
        <f t="shared" si="18"/>
        <v>1</v>
      </c>
      <c r="G36" s="14">
        <f t="shared" si="18"/>
        <v>1</v>
      </c>
      <c r="H36" s="14">
        <f t="shared" si="18"/>
        <v>1</v>
      </c>
      <c r="I36" s="14">
        <f t="shared" si="18"/>
        <v>1</v>
      </c>
      <c r="J36" s="14">
        <f t="shared" si="18"/>
        <v>1</v>
      </c>
      <c r="K36" s="14">
        <f t="shared" si="18"/>
        <v>1</v>
      </c>
      <c r="L36" s="14">
        <f t="shared" si="18"/>
        <v>1</v>
      </c>
      <c r="M36" s="14">
        <f t="shared" si="18"/>
        <v>1</v>
      </c>
      <c r="N36" s="14">
        <f t="shared" ref="N36:O36" si="41">N17/N$17</f>
        <v>1</v>
      </c>
      <c r="O36" s="14">
        <f t="shared" si="41"/>
        <v>1</v>
      </c>
      <c r="P36" s="14">
        <f t="shared" ref="P36" si="42">P17/P$17</f>
        <v>1</v>
      </c>
      <c r="Q36" s="14">
        <f>Q17/Q17</f>
        <v>1</v>
      </c>
      <c r="R36" s="183"/>
      <c r="S36" s="13"/>
    </row>
    <row r="37" spans="1:19" x14ac:dyDescent="0.2"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13"/>
      <c r="P37" s="13"/>
      <c r="Q37" s="13"/>
      <c r="R37" s="13"/>
      <c r="S37" s="13"/>
    </row>
    <row r="38" spans="1:19" x14ac:dyDescent="0.2"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13"/>
      <c r="P38" s="13"/>
      <c r="Q38" s="13"/>
      <c r="R38" s="13"/>
      <c r="S38" s="13"/>
    </row>
    <row r="39" spans="1:19" x14ac:dyDescent="0.2">
      <c r="O39" s="13"/>
      <c r="P39" s="13"/>
      <c r="Q39" s="13"/>
      <c r="R39" s="13"/>
      <c r="S39" s="13"/>
    </row>
    <row r="40" spans="1:19" x14ac:dyDescent="0.2">
      <c r="O40" s="13"/>
      <c r="P40" s="13"/>
      <c r="Q40" s="13"/>
      <c r="R40" s="13"/>
      <c r="S40" s="13"/>
    </row>
  </sheetData>
  <mergeCells count="21">
    <mergeCell ref="AE5:AE17"/>
    <mergeCell ref="AE3:AE4"/>
    <mergeCell ref="C3:Q3"/>
    <mergeCell ref="C22:Q22"/>
    <mergeCell ref="S3:AD3"/>
    <mergeCell ref="A35:B35"/>
    <mergeCell ref="A36:B36"/>
    <mergeCell ref="A34:B34"/>
    <mergeCell ref="A30:A32"/>
    <mergeCell ref="A16:B16"/>
    <mergeCell ref="A17:B17"/>
    <mergeCell ref="A22:A23"/>
    <mergeCell ref="B22:B23"/>
    <mergeCell ref="A24:A29"/>
    <mergeCell ref="A33:B33"/>
    <mergeCell ref="A5:A10"/>
    <mergeCell ref="A11:A13"/>
    <mergeCell ref="A15:B15"/>
    <mergeCell ref="A3:A4"/>
    <mergeCell ref="B3:B4"/>
    <mergeCell ref="A14:B14"/>
  </mergeCells>
  <phoneticPr fontId="24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161"/>
  <sheetViews>
    <sheetView zoomScaleNormal="100" workbookViewId="0">
      <pane ySplit="4" topLeftCell="A5" activePane="bottomLeft" state="frozen"/>
      <selection pane="bottomLeft" activeCell="M167" sqref="M167"/>
    </sheetView>
  </sheetViews>
  <sheetFormatPr defaultColWidth="9.140625" defaultRowHeight="18" x14ac:dyDescent="0.25"/>
  <cols>
    <col min="1" max="1" width="51.42578125" style="103" customWidth="1"/>
    <col min="2" max="16384" width="9.140625" style="103"/>
  </cols>
  <sheetData>
    <row r="1" spans="1:16" ht="23.25" x14ac:dyDescent="0.35">
      <c r="A1" s="102" t="s">
        <v>30</v>
      </c>
    </row>
    <row r="2" spans="1:16" ht="23.25" hidden="1" x14ac:dyDescent="0.35">
      <c r="A2" s="102" t="s">
        <v>132</v>
      </c>
    </row>
    <row r="4" spans="1:16" customFormat="1" ht="12.75" x14ac:dyDescent="0.2">
      <c r="A4" s="115"/>
      <c r="B4" s="115">
        <v>2005</v>
      </c>
      <c r="C4" s="115">
        <v>2006</v>
      </c>
      <c r="D4" s="115">
        <v>2007</v>
      </c>
      <c r="E4" s="115">
        <v>2008</v>
      </c>
      <c r="F4" s="115">
        <v>2009</v>
      </c>
      <c r="G4" s="115">
        <v>2010</v>
      </c>
      <c r="H4" s="115">
        <v>2011</v>
      </c>
      <c r="I4" s="115">
        <v>2012</v>
      </c>
      <c r="J4" s="115">
        <v>2013</v>
      </c>
      <c r="K4" s="115">
        <v>2014</v>
      </c>
      <c r="L4" s="115">
        <v>2015</v>
      </c>
      <c r="M4" s="115">
        <v>2016</v>
      </c>
      <c r="N4" s="115">
        <v>2017</v>
      </c>
      <c r="O4" s="200">
        <v>2018</v>
      </c>
      <c r="P4" s="199">
        <v>2019</v>
      </c>
    </row>
    <row r="5" spans="1:16" customFormat="1" x14ac:dyDescent="0.25">
      <c r="A5" s="364" t="s">
        <v>84</v>
      </c>
      <c r="B5" s="365"/>
      <c r="C5" s="365"/>
      <c r="D5" s="365"/>
      <c r="E5" s="365"/>
      <c r="F5" s="365"/>
      <c r="G5" s="365"/>
      <c r="H5" s="365"/>
      <c r="I5" s="365"/>
      <c r="J5" s="365"/>
      <c r="K5" s="365"/>
      <c r="L5" s="365"/>
      <c r="M5" s="365"/>
      <c r="N5" s="365"/>
      <c r="O5" s="365"/>
      <c r="P5" s="366"/>
    </row>
    <row r="6" spans="1:16" customFormat="1" ht="21" customHeight="1" x14ac:dyDescent="0.25">
      <c r="A6" s="119" t="s">
        <v>85</v>
      </c>
      <c r="B6" s="120">
        <v>37.407188433210401</v>
      </c>
      <c r="C6" s="120">
        <v>37.380000000000003</v>
      </c>
      <c r="D6" s="120">
        <v>38.520000000000003</v>
      </c>
      <c r="E6" s="120">
        <v>36.619999999999997</v>
      </c>
      <c r="F6" s="120">
        <v>37.840000000000003</v>
      </c>
      <c r="G6" s="120">
        <v>36.76</v>
      </c>
      <c r="H6" s="120">
        <v>36.090000000000003</v>
      </c>
      <c r="I6" s="120">
        <v>35.85</v>
      </c>
      <c r="J6" s="120">
        <v>34.450000000000003</v>
      </c>
      <c r="K6" s="120">
        <v>36.9</v>
      </c>
      <c r="L6" s="120">
        <v>37.28</v>
      </c>
      <c r="M6" s="120">
        <v>38.328828170342256</v>
      </c>
      <c r="N6" s="120">
        <v>36.51</v>
      </c>
      <c r="O6" s="196">
        <v>35.94</v>
      </c>
      <c r="P6" s="120">
        <v>34.79</v>
      </c>
    </row>
    <row r="7" spans="1:16" customFormat="1" hidden="1" x14ac:dyDescent="0.25">
      <c r="A7" s="119" t="s">
        <v>85</v>
      </c>
      <c r="B7" s="120">
        <f>B15+B42+B48+B72+B80+B91</f>
        <v>35.970925206287397</v>
      </c>
      <c r="C7" s="120">
        <f t="shared" ref="C7:O7" si="0">C15+C42+C48+C72+C80+C91</f>
        <v>35.393986878737707</v>
      </c>
      <c r="D7" s="120">
        <f t="shared" si="0"/>
        <v>35.759429608249036</v>
      </c>
      <c r="E7" s="120">
        <f t="shared" si="0"/>
        <v>33.748532910277397</v>
      </c>
      <c r="F7" s="120">
        <f t="shared" si="0"/>
        <v>35.058752034411178</v>
      </c>
      <c r="G7" s="120">
        <f t="shared" si="0"/>
        <v>35.425598790828815</v>
      </c>
      <c r="H7" s="120">
        <f t="shared" si="0"/>
        <v>34.885253846192853</v>
      </c>
      <c r="I7" s="120">
        <f t="shared" si="0"/>
        <v>34.647611928770928</v>
      </c>
      <c r="J7" s="120">
        <f t="shared" si="0"/>
        <v>33.543621408466329</v>
      </c>
      <c r="K7" s="120">
        <f t="shared" si="0"/>
        <v>36.204880815793892</v>
      </c>
      <c r="L7" s="120">
        <f t="shared" si="0"/>
        <v>36.837563802802855</v>
      </c>
      <c r="M7" s="120">
        <f t="shared" si="0"/>
        <v>36.111011075874153</v>
      </c>
      <c r="N7" s="120">
        <f t="shared" si="0"/>
        <v>36.658537535650005</v>
      </c>
      <c r="O7" s="196">
        <f t="shared" si="0"/>
        <v>36.116103192431673</v>
      </c>
      <c r="P7" s="120">
        <f t="shared" ref="P7" si="1">P15+P42+P48+P72+P80+P91</f>
        <v>0</v>
      </c>
    </row>
    <row r="8" spans="1:16" customFormat="1" hidden="1" x14ac:dyDescent="0.25">
      <c r="A8" s="119" t="s">
        <v>126</v>
      </c>
      <c r="B8" s="120">
        <f>B6-B7</f>
        <v>1.4362632269230033</v>
      </c>
      <c r="C8" s="120">
        <f t="shared" ref="C8:O8" si="2">C6-C7</f>
        <v>1.986013121262296</v>
      </c>
      <c r="D8" s="120">
        <f t="shared" si="2"/>
        <v>2.7605703917509672</v>
      </c>
      <c r="E8" s="120">
        <f t="shared" si="2"/>
        <v>2.8714670897226</v>
      </c>
      <c r="F8" s="120">
        <f t="shared" si="2"/>
        <v>2.7812479655888254</v>
      </c>
      <c r="G8" s="120">
        <f t="shared" si="2"/>
        <v>1.3344012091711832</v>
      </c>
      <c r="H8" s="120">
        <f t="shared" si="2"/>
        <v>1.2047461538071502</v>
      </c>
      <c r="I8" s="120">
        <f t="shared" si="2"/>
        <v>1.2023880712290733</v>
      </c>
      <c r="J8" s="120">
        <f t="shared" si="2"/>
        <v>0.90637859153367373</v>
      </c>
      <c r="K8" s="120">
        <f t="shared" si="2"/>
        <v>0.69511918420610641</v>
      </c>
      <c r="L8" s="120">
        <f t="shared" si="2"/>
        <v>0.44243619719714644</v>
      </c>
      <c r="M8" s="120">
        <f t="shared" si="2"/>
        <v>2.2178170944681028</v>
      </c>
      <c r="N8" s="120">
        <f t="shared" si="2"/>
        <v>-0.14853753565000716</v>
      </c>
      <c r="O8" s="196">
        <f t="shared" si="2"/>
        <v>-0.17610319243167538</v>
      </c>
      <c r="P8" s="120">
        <f t="shared" ref="P8" si="3">P6-P7</f>
        <v>34.79</v>
      </c>
    </row>
    <row r="9" spans="1:16" customFormat="1" ht="36" x14ac:dyDescent="0.25">
      <c r="A9" s="119" t="s">
        <v>86</v>
      </c>
      <c r="B9" s="120"/>
      <c r="C9" s="121">
        <f>(C6-B6)/B6</f>
        <v>-7.2682375632005208E-4</v>
      </c>
      <c r="D9" s="121">
        <f t="shared" ref="D9:M9" si="4">(D6-C6)/C6</f>
        <v>3.0497592295345117E-2</v>
      </c>
      <c r="E9" s="121">
        <f t="shared" si="4"/>
        <v>-4.9325025960540121E-2</v>
      </c>
      <c r="F9" s="121">
        <f t="shared" si="4"/>
        <v>3.3315128345166742E-2</v>
      </c>
      <c r="G9" s="121">
        <f t="shared" si="4"/>
        <v>-2.854122621564496E-2</v>
      </c>
      <c r="H9" s="121">
        <f t="shared" si="4"/>
        <v>-1.8226332970620093E-2</v>
      </c>
      <c r="I9" s="121">
        <f t="shared" si="4"/>
        <v>-6.650041562759822E-3</v>
      </c>
      <c r="J9" s="121">
        <f t="shared" si="4"/>
        <v>-3.9051603905160347E-2</v>
      </c>
      <c r="K9" s="121">
        <f t="shared" si="4"/>
        <v>7.1117561683599284E-2</v>
      </c>
      <c r="L9" s="121">
        <f t="shared" si="4"/>
        <v>1.0298102981029881E-2</v>
      </c>
      <c r="M9" s="121">
        <f t="shared" si="4"/>
        <v>2.8133802852528284E-2</v>
      </c>
      <c r="N9" s="121">
        <f>(N6-M6)/M6</f>
        <v>-4.7453268392630234E-2</v>
      </c>
      <c r="O9" s="197">
        <f>(O6-N6)/N6</f>
        <v>-1.5612161051766648E-2</v>
      </c>
      <c r="P9" s="121">
        <f>(P6-O6)/O6</f>
        <v>-3.1997774067890894E-2</v>
      </c>
    </row>
    <row r="10" spans="1:16" customFormat="1" x14ac:dyDescent="0.25">
      <c r="A10" s="123" t="s">
        <v>87</v>
      </c>
      <c r="B10" s="124"/>
      <c r="C10" s="125">
        <f t="shared" ref="C10:N10" si="5">(C6-$B6)/$B6</f>
        <v>-7.2682375632005208E-4</v>
      </c>
      <c r="D10" s="125">
        <f t="shared" si="5"/>
        <v>2.9748602164434246E-2</v>
      </c>
      <c r="E10" s="125">
        <f t="shared" si="5"/>
        <v>-2.1043774370156376E-2</v>
      </c>
      <c r="F10" s="125">
        <f t="shared" si="5"/>
        <v>1.1570277931001873E-2</v>
      </c>
      <c r="G10" s="125">
        <f t="shared" si="5"/>
        <v>-1.7301178204449697E-2</v>
      </c>
      <c r="H10" s="125">
        <f t="shared" si="5"/>
        <v>-3.5212174140331454E-2</v>
      </c>
      <c r="I10" s="125">
        <f t="shared" si="5"/>
        <v>-4.1628053281542933E-2</v>
      </c>
      <c r="J10" s="125">
        <f t="shared" si="5"/>
        <v>-7.9054014938609557E-2</v>
      </c>
      <c r="K10" s="125">
        <f t="shared" si="5"/>
        <v>-1.3558582038743014E-2</v>
      </c>
      <c r="L10" s="125">
        <f t="shared" si="5"/>
        <v>-3.4001067318248515E-3</v>
      </c>
      <c r="M10" s="125">
        <f t="shared" si="5"/>
        <v>2.4638038188232715E-2</v>
      </c>
      <c r="N10" s="125">
        <f t="shared" si="5"/>
        <v>-2.3984385643211599E-2</v>
      </c>
      <c r="O10" s="198">
        <f>(O6-$B6)/$B6</f>
        <v>-3.9222098603588745E-2</v>
      </c>
      <c r="P10" s="135">
        <f>(P6-B6)/B6</f>
        <v>-6.9964852821893464E-2</v>
      </c>
    </row>
    <row r="11" spans="1:16" customFormat="1" ht="21" thickBot="1" x14ac:dyDescent="0.35">
      <c r="A11" s="126" t="s">
        <v>23</v>
      </c>
      <c r="B11" s="363">
        <v>-0.1</v>
      </c>
      <c r="C11" s="363"/>
      <c r="D11" s="363"/>
      <c r="E11" s="363"/>
      <c r="F11" s="363"/>
      <c r="G11" s="363"/>
      <c r="H11" s="363"/>
      <c r="I11" s="363"/>
      <c r="J11" s="363"/>
      <c r="K11" s="363"/>
      <c r="L11" s="363"/>
      <c r="M11" s="363"/>
      <c r="N11" s="363"/>
      <c r="O11" s="363"/>
      <c r="P11" s="363"/>
    </row>
    <row r="12" spans="1:16" customFormat="1" ht="20.25" x14ac:dyDescent="0.3">
      <c r="A12" s="104" t="s">
        <v>16</v>
      </c>
      <c r="B12" s="127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</row>
    <row r="13" spans="1:16" s="133" customFormat="1" ht="9.9499999999999993" hidden="1" customHeight="1" thickBot="1" x14ac:dyDescent="0.25">
      <c r="A13" s="129"/>
      <c r="B13" s="130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2"/>
    </row>
    <row r="14" spans="1:16" customFormat="1" hidden="1" x14ac:dyDescent="0.25">
      <c r="A14" s="116" t="s">
        <v>88</v>
      </c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8"/>
    </row>
    <row r="15" spans="1:16" customFormat="1" hidden="1" x14ac:dyDescent="0.25">
      <c r="A15" s="119" t="s">
        <v>85</v>
      </c>
      <c r="B15" s="120">
        <f t="shared" ref="B15:O15" si="6">B20+B27+B33+B39</f>
        <v>9.9637093575829443</v>
      </c>
      <c r="C15" s="120">
        <f t="shared" si="6"/>
        <v>10.188971999038499</v>
      </c>
      <c r="D15" s="120">
        <f t="shared" si="6"/>
        <v>9.834330635238743</v>
      </c>
      <c r="E15" s="120">
        <f t="shared" si="6"/>
        <v>9.2912159859413936</v>
      </c>
      <c r="F15" s="120">
        <f t="shared" si="6"/>
        <v>9.2596397496628668</v>
      </c>
      <c r="G15" s="120">
        <f t="shared" si="6"/>
        <v>9.7935987461834682</v>
      </c>
      <c r="H15" s="120">
        <f t="shared" si="6"/>
        <v>9.4790272136517029</v>
      </c>
      <c r="I15" s="120">
        <f t="shared" si="6"/>
        <v>9.1953569217950086</v>
      </c>
      <c r="J15" s="120">
        <f t="shared" si="6"/>
        <v>9.0176283874425103</v>
      </c>
      <c r="K15" s="120">
        <f t="shared" si="6"/>
        <v>9.0517118200936544</v>
      </c>
      <c r="L15" s="120">
        <f t="shared" si="6"/>
        <v>9.0351699665629841</v>
      </c>
      <c r="M15" s="120">
        <f t="shared" si="6"/>
        <v>8.8869925724354211</v>
      </c>
      <c r="N15" s="120">
        <f t="shared" si="6"/>
        <v>8.981252198898444</v>
      </c>
      <c r="O15" s="134">
        <f t="shared" si="6"/>
        <v>8.7318720662343932</v>
      </c>
    </row>
    <row r="16" spans="1:16" customFormat="1" ht="36" hidden="1" x14ac:dyDescent="0.25">
      <c r="A16" s="119" t="s">
        <v>86</v>
      </c>
      <c r="B16" s="120"/>
      <c r="C16" s="121">
        <f t="shared" ref="C16:O16" si="7">(C15-B15)/B15</f>
        <v>2.260831115914845E-2</v>
      </c>
      <c r="D16" s="121">
        <f t="shared" si="7"/>
        <v>-3.4806393013271805E-2</v>
      </c>
      <c r="E16" s="121">
        <f t="shared" si="7"/>
        <v>-5.5226397143008442E-2</v>
      </c>
      <c r="F16" s="121">
        <f t="shared" si="7"/>
        <v>-3.3985041706387008E-3</v>
      </c>
      <c r="G16" s="121">
        <f t="shared" si="7"/>
        <v>5.7665201990179167E-2</v>
      </c>
      <c r="H16" s="121">
        <f t="shared" si="7"/>
        <v>-3.2120116484693914E-2</v>
      </c>
      <c r="I16" s="121">
        <f t="shared" si="7"/>
        <v>-2.9926097421489838E-2</v>
      </c>
      <c r="J16" s="121">
        <f t="shared" si="7"/>
        <v>-1.9328073490137487E-2</v>
      </c>
      <c r="K16" s="121">
        <f t="shared" si="7"/>
        <v>3.779644845268514E-3</v>
      </c>
      <c r="L16" s="121">
        <f t="shared" si="7"/>
        <v>-1.8274834483737606E-3</v>
      </c>
      <c r="M16" s="121">
        <f t="shared" si="7"/>
        <v>-1.6400067146045104E-2</v>
      </c>
      <c r="N16" s="121">
        <f t="shared" si="7"/>
        <v>1.0606470714894687E-2</v>
      </c>
      <c r="O16" s="122">
        <f t="shared" si="7"/>
        <v>-2.7766744229121794E-2</v>
      </c>
    </row>
    <row r="17" spans="1:15" customFormat="1" hidden="1" x14ac:dyDescent="0.25">
      <c r="A17" s="119" t="s">
        <v>87</v>
      </c>
      <c r="B17" s="120"/>
      <c r="C17" s="135">
        <f t="shared" ref="C17:L17" si="8">(C15-$B15)/$B15</f>
        <v>2.260831115914845E-2</v>
      </c>
      <c r="D17" s="135">
        <f t="shared" si="8"/>
        <v>-1.2984995617695014E-2</v>
      </c>
      <c r="E17" s="135">
        <f t="shared" si="8"/>
        <v>-6.749427823582041E-2</v>
      </c>
      <c r="F17" s="135">
        <f t="shared" si="8"/>
        <v>-7.066340282038043E-2</v>
      </c>
      <c r="G17" s="135">
        <f t="shared" si="8"/>
        <v>-1.7073020227151885E-2</v>
      </c>
      <c r="H17" s="135">
        <f t="shared" si="8"/>
        <v>-4.8644749313404151E-2</v>
      </c>
      <c r="I17" s="135">
        <f t="shared" si="8"/>
        <v>-7.711509922789711E-2</v>
      </c>
      <c r="J17" s="135">
        <f t="shared" si="8"/>
        <v>-9.4952686412958551E-2</v>
      </c>
      <c r="K17" s="135">
        <f t="shared" si="8"/>
        <v>-9.1531928999435172E-2</v>
      </c>
      <c r="L17" s="135">
        <f t="shared" si="8"/>
        <v>-9.3192139362564749E-2</v>
      </c>
      <c r="M17" s="135">
        <f>(M15-$B15)/$B15</f>
        <v>-0.10806384916558019</v>
      </c>
      <c r="N17" s="135">
        <f t="shared" ref="N17:O17" si="9">(N15-$B15)/$B15</f>
        <v>-9.8603554502199028E-2</v>
      </c>
      <c r="O17" s="136">
        <f t="shared" si="9"/>
        <v>-0.12363239905337599</v>
      </c>
    </row>
    <row r="18" spans="1:15" customFormat="1" ht="18.75" hidden="1" thickBot="1" x14ac:dyDescent="0.3">
      <c r="A18" s="126" t="s">
        <v>89</v>
      </c>
      <c r="B18" s="137">
        <f t="shared" ref="B18:O18" si="10">B15/B$7</f>
        <v>0.27699341344273726</v>
      </c>
      <c r="C18" s="137">
        <f t="shared" si="10"/>
        <v>0.28787296649983612</v>
      </c>
      <c r="D18" s="137">
        <f t="shared" si="10"/>
        <v>0.27501363257120148</v>
      </c>
      <c r="E18" s="137">
        <f t="shared" si="10"/>
        <v>0.2753072558929503</v>
      </c>
      <c r="F18" s="137">
        <f t="shared" si="10"/>
        <v>0.26411777979359513</v>
      </c>
      <c r="G18" s="137">
        <f t="shared" si="10"/>
        <v>0.27645541869341367</v>
      </c>
      <c r="H18" s="137">
        <f t="shared" si="10"/>
        <v>0.27172017309789998</v>
      </c>
      <c r="I18" s="137">
        <f t="shared" si="10"/>
        <v>0.26539655722013278</v>
      </c>
      <c r="J18" s="137">
        <f t="shared" si="10"/>
        <v>0.26883288114999065</v>
      </c>
      <c r="K18" s="137">
        <f t="shared" si="10"/>
        <v>0.25001357872568847</v>
      </c>
      <c r="L18" s="137">
        <f t="shared" si="10"/>
        <v>0.24527056172687312</v>
      </c>
      <c r="M18" s="137">
        <f t="shared" si="10"/>
        <v>0.24610201452855029</v>
      </c>
      <c r="N18" s="137">
        <f t="shared" si="10"/>
        <v>0.24499755862230674</v>
      </c>
      <c r="O18" s="137">
        <f t="shared" si="10"/>
        <v>0.24177226484567707</v>
      </c>
    </row>
    <row r="19" spans="1:15" customFormat="1" hidden="1" x14ac:dyDescent="0.25">
      <c r="A19" s="116" t="s">
        <v>90</v>
      </c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8"/>
    </row>
    <row r="20" spans="1:15" customFormat="1" ht="12.75" hidden="1" x14ac:dyDescent="0.2">
      <c r="A20" s="85" t="s">
        <v>85</v>
      </c>
      <c r="B20" s="138">
        <v>4.6926653707578829</v>
      </c>
      <c r="C20" s="138">
        <v>4.7438422777465581</v>
      </c>
      <c r="D20" s="138">
        <v>4.7130838058603874</v>
      </c>
      <c r="E20" s="138">
        <v>4.5766119666784171</v>
      </c>
      <c r="F20" s="138">
        <v>4.4699507953032818</v>
      </c>
      <c r="G20" s="138">
        <v>4.8419879237644636</v>
      </c>
      <c r="H20" s="138">
        <v>4.8250816598958375</v>
      </c>
      <c r="I20" s="138">
        <v>4.8231510473995343</v>
      </c>
      <c r="J20" s="138">
        <v>4.7791895270553182</v>
      </c>
      <c r="K20" s="138">
        <v>4.995353054501023</v>
      </c>
      <c r="L20" s="138">
        <v>5.0717781298264715</v>
      </c>
      <c r="M20" s="138">
        <v>4.9119048031489498</v>
      </c>
      <c r="N20" s="138">
        <v>4.7704054151943538</v>
      </c>
      <c r="O20" s="139">
        <v>4.6045467507588551</v>
      </c>
    </row>
    <row r="21" spans="1:15" customFormat="1" ht="36" hidden="1" x14ac:dyDescent="0.25">
      <c r="A21" s="119" t="s">
        <v>86</v>
      </c>
      <c r="B21" s="120"/>
      <c r="C21" s="121">
        <f t="shared" ref="C21:N21" si="11">(C20-B20)/B20</f>
        <v>1.0905722642739792E-2</v>
      </c>
      <c r="D21" s="121">
        <f t="shared" si="11"/>
        <v>-6.4838732161183231E-3</v>
      </c>
      <c r="E21" s="121">
        <f t="shared" si="11"/>
        <v>-2.8955954276110529E-2</v>
      </c>
      <c r="F21" s="121">
        <f t="shared" si="11"/>
        <v>-2.3305705651193134E-2</v>
      </c>
      <c r="G21" s="121">
        <f t="shared" si="11"/>
        <v>8.3230698837242906E-2</v>
      </c>
      <c r="H21" s="121">
        <f t="shared" si="11"/>
        <v>-3.4915956286570337E-3</v>
      </c>
      <c r="I21" s="121">
        <f t="shared" si="11"/>
        <v>-4.0012017047290685E-4</v>
      </c>
      <c r="J21" s="121">
        <f t="shared" si="11"/>
        <v>-9.1146886987747387E-3</v>
      </c>
      <c r="K21" s="121">
        <f t="shared" si="11"/>
        <v>4.5230164282455902E-2</v>
      </c>
      <c r="L21" s="121">
        <f t="shared" si="11"/>
        <v>1.529923400641048E-2</v>
      </c>
      <c r="M21" s="121">
        <f t="shared" si="11"/>
        <v>-3.1522145209256544E-2</v>
      </c>
      <c r="N21" s="121">
        <f t="shared" si="11"/>
        <v>-2.8807436956816198E-2</v>
      </c>
      <c r="O21" s="122">
        <f>(O20-N20)/N20</f>
        <v>-3.4768253429198606E-2</v>
      </c>
    </row>
    <row r="22" spans="1:15" customFormat="1" hidden="1" x14ac:dyDescent="0.25">
      <c r="A22" s="119" t="s">
        <v>87</v>
      </c>
      <c r="B22" s="120"/>
      <c r="C22" s="135">
        <f t="shared" ref="C22:O22" si="12">(C20-$B20)/$B20</f>
        <v>1.0905722642739792E-2</v>
      </c>
      <c r="D22" s="135">
        <f t="shared" si="12"/>
        <v>4.3511381036757928E-3</v>
      </c>
      <c r="E22" s="135">
        <f t="shared" si="12"/>
        <v>-2.4730807528413813E-2</v>
      </c>
      <c r="F22" s="135">
        <f t="shared" si="12"/>
        <v>-4.7460144258833423E-2</v>
      </c>
      <c r="G22" s="135">
        <f t="shared" si="12"/>
        <v>3.1820413604830414E-2</v>
      </c>
      <c r="H22" s="135">
        <f t="shared" si="12"/>
        <v>2.8217713959128699E-2</v>
      </c>
      <c r="I22" s="135">
        <f t="shared" si="12"/>
        <v>2.780630331213611E-2</v>
      </c>
      <c r="J22" s="135">
        <f t="shared" si="12"/>
        <v>1.8438168814807542E-2</v>
      </c>
      <c r="K22" s="135">
        <f t="shared" si="12"/>
        <v>6.4502294501824847E-2</v>
      </c>
      <c r="L22" s="135">
        <f t="shared" si="12"/>
        <v>8.0788364205769139E-2</v>
      </c>
      <c r="M22" s="135">
        <f t="shared" si="12"/>
        <v>4.6719596448800041E-2</v>
      </c>
      <c r="N22" s="135">
        <f t="shared" si="12"/>
        <v>1.6566287662637142E-2</v>
      </c>
      <c r="O22" s="136">
        <f t="shared" si="12"/>
        <v>-1.8777946654397037E-2</v>
      </c>
    </row>
    <row r="23" spans="1:15" customFormat="1" hidden="1" x14ac:dyDescent="0.25">
      <c r="A23" s="119" t="s">
        <v>89</v>
      </c>
      <c r="B23" s="121">
        <f t="shared" ref="B23:O23" si="13">B20/B$7</f>
        <v>0.1304571773966394</v>
      </c>
      <c r="C23" s="121">
        <f t="shared" si="13"/>
        <v>0.13402961056631726</v>
      </c>
      <c r="D23" s="121">
        <f t="shared" si="13"/>
        <v>0.13179974785652529</v>
      </c>
      <c r="E23" s="121">
        <f t="shared" si="13"/>
        <v>0.13560921237215343</v>
      </c>
      <c r="F23" s="121">
        <f t="shared" si="13"/>
        <v>0.12749885651708012</v>
      </c>
      <c r="G23" s="121">
        <f t="shared" si="13"/>
        <v>0.13668048216641537</v>
      </c>
      <c r="H23" s="121">
        <f t="shared" si="13"/>
        <v>0.13831292961689071</v>
      </c>
      <c r="I23" s="121">
        <f t="shared" si="13"/>
        <v>0.13920587246575722</v>
      </c>
      <c r="J23" s="121">
        <f t="shared" si="13"/>
        <v>0.14247685033343066</v>
      </c>
      <c r="K23" s="121">
        <f t="shared" si="13"/>
        <v>0.13797457530427409</v>
      </c>
      <c r="L23" s="121">
        <f t="shared" si="13"/>
        <v>0.13767952074617312</v>
      </c>
      <c r="M23" s="121">
        <f t="shared" si="13"/>
        <v>0.13602235597414786</v>
      </c>
      <c r="N23" s="121">
        <f t="shared" si="13"/>
        <v>0.13013081633589965</v>
      </c>
      <c r="O23" s="121">
        <f t="shared" si="13"/>
        <v>0.12749290049995657</v>
      </c>
    </row>
    <row r="24" spans="1:15" customFormat="1" ht="12.75" hidden="1" x14ac:dyDescent="0.2">
      <c r="A24" s="140" t="s">
        <v>91</v>
      </c>
      <c r="B24" s="141">
        <v>820.21316410834834</v>
      </c>
      <c r="C24" s="141">
        <v>839.71866213967519</v>
      </c>
      <c r="D24" s="141">
        <v>833.87949183354385</v>
      </c>
      <c r="E24" s="141">
        <v>802.50223756814773</v>
      </c>
      <c r="F24" s="141">
        <v>786.87684439798659</v>
      </c>
      <c r="G24" s="141">
        <v>773.58170741596609</v>
      </c>
      <c r="H24" s="141">
        <v>767.85386347625263</v>
      </c>
      <c r="I24" s="141">
        <v>756.11159822451066</v>
      </c>
      <c r="J24" s="141">
        <v>735.62760406527127</v>
      </c>
      <c r="K24" s="141">
        <v>738.40692548649304</v>
      </c>
      <c r="L24" s="141">
        <v>741.13948904109589</v>
      </c>
      <c r="M24" s="141">
        <v>723.53143835616436</v>
      </c>
      <c r="N24" s="141">
        <v>698.87570547945211</v>
      </c>
      <c r="O24" s="142">
        <v>678.57502739726033</v>
      </c>
    </row>
    <row r="25" spans="1:15" customFormat="1" ht="26.25" hidden="1" thickBot="1" x14ac:dyDescent="0.25">
      <c r="A25" s="143" t="s">
        <v>92</v>
      </c>
      <c r="B25" s="144">
        <v>62.513595005367122</v>
      </c>
      <c r="C25" s="144">
        <v>60.794800854203807</v>
      </c>
      <c r="D25" s="144">
        <v>60.595998827857713</v>
      </c>
      <c r="E25" s="144">
        <v>61.442427264077047</v>
      </c>
      <c r="F25" s="144">
        <v>60.967835669968728</v>
      </c>
      <c r="G25" s="144">
        <v>66.037268740858082</v>
      </c>
      <c r="H25" s="144">
        <v>65.974714744619803</v>
      </c>
      <c r="I25" s="144">
        <v>66.733377546018872</v>
      </c>
      <c r="J25" s="144">
        <v>67.312580547407535</v>
      </c>
      <c r="K25" s="144">
        <v>69.341402735647264</v>
      </c>
      <c r="L25" s="144">
        <v>69.355422219244048</v>
      </c>
      <c r="M25" s="144">
        <v>68.303841132266882</v>
      </c>
      <c r="N25" s="144">
        <v>68.375340308356101</v>
      </c>
      <c r="O25" s="145">
        <v>67.74455486380252</v>
      </c>
    </row>
    <row r="26" spans="1:15" customFormat="1" hidden="1" x14ac:dyDescent="0.25">
      <c r="A26" s="116" t="s">
        <v>93</v>
      </c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8"/>
    </row>
    <row r="27" spans="1:15" customFormat="1" ht="12.75" hidden="1" x14ac:dyDescent="0.2">
      <c r="A27" s="85" t="s">
        <v>85</v>
      </c>
      <c r="B27" s="138">
        <v>4.2809431598852958</v>
      </c>
      <c r="C27" s="138">
        <v>4.3783100202748955</v>
      </c>
      <c r="D27" s="138">
        <v>4.0044403889468105</v>
      </c>
      <c r="E27" s="138">
        <v>3.5590699354774951</v>
      </c>
      <c r="F27" s="138">
        <v>3.5771330457372348</v>
      </c>
      <c r="G27" s="138">
        <v>3.6483999415177348</v>
      </c>
      <c r="H27" s="138">
        <v>3.371409645444797</v>
      </c>
      <c r="I27" s="138">
        <v>3.1043524006627941</v>
      </c>
      <c r="J27" s="138">
        <v>3.0089353111288837</v>
      </c>
      <c r="K27" s="138">
        <v>2.8267797963338444</v>
      </c>
      <c r="L27" s="138">
        <v>2.6953311037471401</v>
      </c>
      <c r="M27" s="138">
        <v>2.5754998394905959</v>
      </c>
      <c r="N27" s="138">
        <v>2.4353002664810166</v>
      </c>
      <c r="O27" s="139">
        <v>2.2719407253281276</v>
      </c>
    </row>
    <row r="28" spans="1:15" customFormat="1" ht="36" hidden="1" x14ac:dyDescent="0.25">
      <c r="A28" s="119" t="s">
        <v>86</v>
      </c>
      <c r="B28" s="120"/>
      <c r="C28" s="121">
        <f t="shared" ref="C28:N28" si="14">(C27-B27)/B27</f>
        <v>2.2744254420843206E-2</v>
      </c>
      <c r="D28" s="121">
        <f t="shared" si="14"/>
        <v>-8.539131071047619E-2</v>
      </c>
      <c r="E28" s="121">
        <f t="shared" si="14"/>
        <v>-0.11121914929702582</v>
      </c>
      <c r="F28" s="121">
        <f t="shared" si="14"/>
        <v>5.0752333017351414E-3</v>
      </c>
      <c r="G28" s="121">
        <f t="shared" si="14"/>
        <v>1.9922908896393084E-2</v>
      </c>
      <c r="H28" s="121">
        <f t="shared" si="14"/>
        <v>-7.592103401846613E-2</v>
      </c>
      <c r="I28" s="121">
        <f t="shared" si="14"/>
        <v>-7.9212339308227131E-2</v>
      </c>
      <c r="J28" s="121">
        <f t="shared" si="14"/>
        <v>-3.0736552175435486E-2</v>
      </c>
      <c r="K28" s="121">
        <f t="shared" si="14"/>
        <v>-6.0538195727012405E-2</v>
      </c>
      <c r="L28" s="121">
        <f t="shared" si="14"/>
        <v>-4.6501214122580369E-2</v>
      </c>
      <c r="M28" s="121">
        <f t="shared" si="14"/>
        <v>-4.4458828857779575E-2</v>
      </c>
      <c r="N28" s="121">
        <f t="shared" si="14"/>
        <v>-5.4435869441680558E-2</v>
      </c>
      <c r="O28" s="122">
        <f>(O27-N27)/N27</f>
        <v>-6.7079835452464265E-2</v>
      </c>
    </row>
    <row r="29" spans="1:15" customFormat="1" hidden="1" x14ac:dyDescent="0.25">
      <c r="A29" s="119" t="s">
        <v>87</v>
      </c>
      <c r="B29" s="120"/>
      <c r="C29" s="135">
        <f t="shared" ref="C29:N29" si="15">(C27-$B27)/$B27</f>
        <v>2.2744254420843206E-2</v>
      </c>
      <c r="D29" s="135">
        <f t="shared" si="15"/>
        <v>-6.4589217985761338E-2</v>
      </c>
      <c r="E29" s="135">
        <f t="shared" si="15"/>
        <v>-0.16862480940465063</v>
      </c>
      <c r="F29" s="135">
        <f t="shared" si="15"/>
        <v>-0.16440538635110472</v>
      </c>
      <c r="G29" s="135">
        <f t="shared" si="15"/>
        <v>-0.14775791098906099</v>
      </c>
      <c r="H29" s="135">
        <f t="shared" si="15"/>
        <v>-0.21246101162082912</v>
      </c>
      <c r="I29" s="135">
        <f t="shared" si="15"/>
        <v>-0.27484381718677797</v>
      </c>
      <c r="J29" s="135">
        <f t="shared" si="15"/>
        <v>-0.29713261803515617</v>
      </c>
      <c r="K29" s="135">
        <f t="shared" si="15"/>
        <v>-0.33968294117467668</v>
      </c>
      <c r="L29" s="135">
        <f t="shared" si="15"/>
        <v>-0.37038848611590552</v>
      </c>
      <c r="M29" s="135">
        <f t="shared" si="15"/>
        <v>-0.39838027665856601</v>
      </c>
      <c r="N29" s="135">
        <f t="shared" si="15"/>
        <v>-0.43112996937192027</v>
      </c>
      <c r="O29" s="136">
        <f>(O27-$B27)/$B27</f>
        <v>-0.46928967742029015</v>
      </c>
    </row>
    <row r="30" spans="1:15" customFormat="1" hidden="1" x14ac:dyDescent="0.25">
      <c r="A30" s="119" t="s">
        <v>89</v>
      </c>
      <c r="B30" s="121">
        <f t="shared" ref="B30:O30" si="16">B27/B$7</f>
        <v>0.11901120517014183</v>
      </c>
      <c r="C30" s="121">
        <f t="shared" si="16"/>
        <v>0.12370208632543415</v>
      </c>
      <c r="D30" s="121">
        <f t="shared" si="16"/>
        <v>0.11198278140384713</v>
      </c>
      <c r="E30" s="121">
        <f t="shared" si="16"/>
        <v>0.10545850822432806</v>
      </c>
      <c r="F30" s="121">
        <f t="shared" si="16"/>
        <v>0.10203252649227718</v>
      </c>
      <c r="G30" s="121">
        <f t="shared" si="16"/>
        <v>0.10298767179800652</v>
      </c>
      <c r="H30" s="121">
        <f t="shared" si="16"/>
        <v>9.6642829669784117E-2</v>
      </c>
      <c r="I30" s="121">
        <f t="shared" si="16"/>
        <v>8.9597874942860922E-2</v>
      </c>
      <c r="J30" s="121">
        <f t="shared" si="16"/>
        <v>8.9702160493900507E-2</v>
      </c>
      <c r="K30" s="121">
        <f t="shared" si="16"/>
        <v>7.8077312578824998E-2</v>
      </c>
      <c r="L30" s="121">
        <f t="shared" si="16"/>
        <v>7.3168006390858589E-2</v>
      </c>
      <c r="M30" s="121">
        <f t="shared" si="16"/>
        <v>7.1321731592591517E-2</v>
      </c>
      <c r="N30" s="121">
        <f t="shared" si="16"/>
        <v>6.6432008208530277E-2</v>
      </c>
      <c r="O30" s="121">
        <f t="shared" si="16"/>
        <v>6.290658527645987E-2</v>
      </c>
    </row>
    <row r="31" spans="1:15" customFormat="1" ht="13.5" hidden="1" thickBot="1" x14ac:dyDescent="0.25">
      <c r="A31" s="146" t="s">
        <v>94</v>
      </c>
      <c r="B31" s="147">
        <v>1093.9975000000002</v>
      </c>
      <c r="C31" s="147">
        <v>1120.8854999999996</v>
      </c>
      <c r="D31" s="147">
        <v>1025.1610000000001</v>
      </c>
      <c r="E31" s="147">
        <v>910.15500000000009</v>
      </c>
      <c r="F31" s="147">
        <v>912.6495000000001</v>
      </c>
      <c r="G31" s="147">
        <v>928.79150000000004</v>
      </c>
      <c r="H31" s="147">
        <v>859.86850000000004</v>
      </c>
      <c r="I31" s="147">
        <v>798.91050000000007</v>
      </c>
      <c r="J31" s="147">
        <v>781.05650000000003</v>
      </c>
      <c r="K31" s="147">
        <v>734.3950000000001</v>
      </c>
      <c r="L31" s="147">
        <v>700.98950000000002</v>
      </c>
      <c r="M31" s="147">
        <v>675.86850000000004</v>
      </c>
      <c r="N31" s="147">
        <v>637.923</v>
      </c>
      <c r="O31" s="148">
        <v>591.97299999999996</v>
      </c>
    </row>
    <row r="32" spans="1:15" customFormat="1" hidden="1" x14ac:dyDescent="0.25">
      <c r="A32" s="116" t="s">
        <v>95</v>
      </c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8"/>
    </row>
    <row r="33" spans="1:15" customFormat="1" ht="12.75" hidden="1" x14ac:dyDescent="0.2">
      <c r="A33" s="85" t="s">
        <v>96</v>
      </c>
      <c r="B33" s="138">
        <v>0.84956310914448219</v>
      </c>
      <c r="C33" s="138">
        <v>0.92350290831401594</v>
      </c>
      <c r="D33" s="138">
        <v>0.97116073891500554</v>
      </c>
      <c r="E33" s="138">
        <v>1.0102451082263093</v>
      </c>
      <c r="F33" s="138">
        <v>1.070832715971463</v>
      </c>
      <c r="G33" s="138">
        <v>1.1598663142056751</v>
      </c>
      <c r="H33" s="138">
        <v>1.1374748237932437</v>
      </c>
      <c r="I33" s="138">
        <v>1.1123959962690182</v>
      </c>
      <c r="J33" s="138">
        <v>1.0520259529620679</v>
      </c>
      <c r="K33" s="138">
        <v>1.0303326997207281</v>
      </c>
      <c r="L33" s="138">
        <v>1.0413059019547433</v>
      </c>
      <c r="M33" s="138">
        <v>1.154382068577102</v>
      </c>
      <c r="N33" s="138">
        <v>1.5245459941203285</v>
      </c>
      <c r="O33" s="139">
        <v>1.6079302534810274</v>
      </c>
    </row>
    <row r="34" spans="1:15" customFormat="1" ht="36" hidden="1" x14ac:dyDescent="0.25">
      <c r="A34" s="119" t="s">
        <v>86</v>
      </c>
      <c r="B34" s="120"/>
      <c r="C34" s="121">
        <f t="shared" ref="C34:N34" si="17">(C33-B33)/B33</f>
        <v>8.7032732911380542E-2</v>
      </c>
      <c r="D34" s="121">
        <f t="shared" si="17"/>
        <v>5.1605501370857246E-2</v>
      </c>
      <c r="E34" s="121">
        <f t="shared" si="17"/>
        <v>4.024500553324404E-2</v>
      </c>
      <c r="F34" s="121">
        <f t="shared" si="17"/>
        <v>5.9973176065685259E-2</v>
      </c>
      <c r="G34" s="121">
        <f t="shared" si="17"/>
        <v>8.3144264184570146E-2</v>
      </c>
      <c r="H34" s="121">
        <f t="shared" si="17"/>
        <v>-1.930523383444066E-2</v>
      </c>
      <c r="I34" s="121">
        <f t="shared" si="17"/>
        <v>-2.204780888300702E-2</v>
      </c>
      <c r="J34" s="121">
        <f t="shared" si="17"/>
        <v>-5.4270281005533744E-2</v>
      </c>
      <c r="K34" s="121">
        <f t="shared" si="17"/>
        <v>-2.0620454448163256E-2</v>
      </c>
      <c r="L34" s="121">
        <f t="shared" si="17"/>
        <v>1.0650154301605201E-2</v>
      </c>
      <c r="M34" s="121">
        <f t="shared" si="17"/>
        <v>0.10859072863227967</v>
      </c>
      <c r="N34" s="121">
        <f t="shared" si="17"/>
        <v>0.32065980200081651</v>
      </c>
      <c r="O34" s="122">
        <f>(O33-N33)/N33</f>
        <v>5.4694485887788517E-2</v>
      </c>
    </row>
    <row r="35" spans="1:15" customFormat="1" hidden="1" x14ac:dyDescent="0.25">
      <c r="A35" s="119" t="s">
        <v>87</v>
      </c>
      <c r="B35" s="120"/>
      <c r="C35" s="135">
        <f t="shared" ref="C35:N35" si="18">(C33-$B33)/$B33</f>
        <v>8.7032732911380542E-2</v>
      </c>
      <c r="D35" s="135">
        <f t="shared" si="18"/>
        <v>0.14312960209980549</v>
      </c>
      <c r="E35" s="135">
        <f t="shared" si="18"/>
        <v>0.18913485926152721</v>
      </c>
      <c r="F35" s="135">
        <f t="shared" si="18"/>
        <v>0.26045105354186265</v>
      </c>
      <c r="G35" s="135">
        <f t="shared" si="18"/>
        <v>0.36525032892926701</v>
      </c>
      <c r="H35" s="135">
        <f t="shared" si="18"/>
        <v>0.3388938520867405</v>
      </c>
      <c r="I35" s="135">
        <f t="shared" si="18"/>
        <v>0.30937417632129899</v>
      </c>
      <c r="J35" s="135">
        <f t="shared" si="18"/>
        <v>0.2383140718309528</v>
      </c>
      <c r="K35" s="135">
        <f t="shared" si="18"/>
        <v>0.21277947292024307</v>
      </c>
      <c r="L35" s="135">
        <f t="shared" si="18"/>
        <v>0.22569576144066308</v>
      </c>
      <c r="M35" s="135">
        <f t="shared" si="18"/>
        <v>0.35879495725700156</v>
      </c>
      <c r="N35" s="135">
        <f t="shared" si="18"/>
        <v>0.79450587921073956</v>
      </c>
      <c r="O35" s="136">
        <f>(O33-$B33)/$B33</f>
        <v>0.89265545569678495</v>
      </c>
    </row>
    <row r="36" spans="1:15" customFormat="1" hidden="1" x14ac:dyDescent="0.25">
      <c r="A36" s="119" t="s">
        <v>89</v>
      </c>
      <c r="B36" s="121">
        <f t="shared" ref="B36:O36" si="19">B33/B$7</f>
        <v>2.3618049974316095E-2</v>
      </c>
      <c r="C36" s="121">
        <f t="shared" si="19"/>
        <v>2.6092084835709579E-2</v>
      </c>
      <c r="D36" s="121">
        <f t="shared" si="19"/>
        <v>2.7158171971819616E-2</v>
      </c>
      <c r="E36" s="121">
        <f t="shared" si="19"/>
        <v>2.9934489623952235E-2</v>
      </c>
      <c r="F36" s="121">
        <f t="shared" si="19"/>
        <v>3.0543948481691813E-2</v>
      </c>
      <c r="G36" s="121">
        <f t="shared" si="19"/>
        <v>3.2740909223698093E-2</v>
      </c>
      <c r="H36" s="121">
        <f t="shared" si="19"/>
        <v>3.2606178782826324E-2</v>
      </c>
      <c r="I36" s="121">
        <f t="shared" si="19"/>
        <v>3.2105993294888502E-2</v>
      </c>
      <c r="J36" s="121">
        <f t="shared" si="19"/>
        <v>3.136292113935376E-2</v>
      </c>
      <c r="K36" s="121">
        <f t="shared" si="19"/>
        <v>2.8458392252772153E-2</v>
      </c>
      <c r="L36" s="121">
        <f t="shared" si="19"/>
        <v>2.8267501823112242E-2</v>
      </c>
      <c r="M36" s="121">
        <f t="shared" si="19"/>
        <v>3.1967591994352861E-2</v>
      </c>
      <c r="N36" s="121">
        <f t="shared" si="19"/>
        <v>4.1587747264541723E-2</v>
      </c>
      <c r="O36" s="121">
        <f t="shared" si="19"/>
        <v>4.4521144623874534E-2</v>
      </c>
    </row>
    <row r="37" spans="1:15" customFormat="1" ht="13.5" hidden="1" thickBot="1" x14ac:dyDescent="0.25">
      <c r="A37" s="146" t="s">
        <v>97</v>
      </c>
      <c r="B37" s="147">
        <v>8349.0475671232907</v>
      </c>
      <c r="C37" s="147">
        <v>9014.2902717909747</v>
      </c>
      <c r="D37" s="147">
        <v>9477.8249533231919</v>
      </c>
      <c r="E37" s="147">
        <v>9621.3850424657594</v>
      </c>
      <c r="F37" s="147">
        <v>9771.1933905631722</v>
      </c>
      <c r="G37" s="147">
        <v>10577.122258498232</v>
      </c>
      <c r="H37" s="147">
        <v>10364.318472298333</v>
      </c>
      <c r="I37" s="147">
        <v>10047.422336428219</v>
      </c>
      <c r="J37" s="147">
        <v>9760.9066574835197</v>
      </c>
      <c r="K37" s="147">
        <v>9923.2368164383661</v>
      </c>
      <c r="L37" s="147">
        <v>9687.1248454591678</v>
      </c>
      <c r="M37" s="147">
        <v>10560.107959614421</v>
      </c>
      <c r="N37" s="147">
        <v>11195.978416438367</v>
      </c>
      <c r="O37" s="148">
        <v>11626.88015454085</v>
      </c>
    </row>
    <row r="38" spans="1:15" customFormat="1" hidden="1" x14ac:dyDescent="0.25">
      <c r="A38" s="116" t="s">
        <v>98</v>
      </c>
      <c r="B38" s="149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1"/>
    </row>
    <row r="39" spans="1:15" customFormat="1" ht="13.5" hidden="1" thickBot="1" x14ac:dyDescent="0.25">
      <c r="A39" s="146" t="s">
        <v>99</v>
      </c>
      <c r="B39" s="152">
        <v>0.14053771779528335</v>
      </c>
      <c r="C39" s="152">
        <v>0.14331679270302911</v>
      </c>
      <c r="D39" s="152">
        <v>0.14564570151654121</v>
      </c>
      <c r="E39" s="152">
        <v>0.1452889755591722</v>
      </c>
      <c r="F39" s="152">
        <v>0.14172319265088729</v>
      </c>
      <c r="G39" s="152">
        <v>0.14334456669559459</v>
      </c>
      <c r="H39" s="152">
        <v>0.14506108451782462</v>
      </c>
      <c r="I39" s="152">
        <v>0.15545747746366212</v>
      </c>
      <c r="J39" s="152">
        <v>0.17747759629624049</v>
      </c>
      <c r="K39" s="152">
        <v>0.19924626953805724</v>
      </c>
      <c r="L39" s="152">
        <v>0.22675483103462923</v>
      </c>
      <c r="M39" s="152">
        <v>0.2452058612187733</v>
      </c>
      <c r="N39" s="152">
        <v>0.25100052310274501</v>
      </c>
      <c r="O39" s="153">
        <v>0.24745433666638306</v>
      </c>
    </row>
    <row r="40" spans="1:15" s="133" customFormat="1" ht="9.9499999999999993" hidden="1" customHeight="1" thickBot="1" x14ac:dyDescent="0.25">
      <c r="A40" s="129"/>
      <c r="B40" s="130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2"/>
    </row>
    <row r="41" spans="1:15" customFormat="1" hidden="1" x14ac:dyDescent="0.25">
      <c r="A41" s="116" t="s">
        <v>100</v>
      </c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8"/>
    </row>
    <row r="42" spans="1:15" customFormat="1" hidden="1" x14ac:dyDescent="0.25">
      <c r="A42" s="123" t="s">
        <v>85</v>
      </c>
      <c r="B42" s="124">
        <v>3.2636264724337005</v>
      </c>
      <c r="C42" s="124">
        <v>3.199307658608177</v>
      </c>
      <c r="D42" s="124">
        <v>3.1076025618474823</v>
      </c>
      <c r="E42" s="124">
        <v>3.0043762892356183</v>
      </c>
      <c r="F42" s="124">
        <v>2.8808392845413255</v>
      </c>
      <c r="G42" s="124">
        <v>2.9078621080554483</v>
      </c>
      <c r="H42" s="124">
        <v>2.776938274597355</v>
      </c>
      <c r="I42" s="124">
        <v>2.6416348125518798</v>
      </c>
      <c r="J42" s="124">
        <v>2.4789866603277688</v>
      </c>
      <c r="K42" s="124">
        <v>2.4535841958742979</v>
      </c>
      <c r="L42" s="124">
        <v>2.4181679426153302</v>
      </c>
      <c r="M42" s="124">
        <v>2.3239550769934856</v>
      </c>
      <c r="N42" s="124">
        <v>2.2406473984406388</v>
      </c>
      <c r="O42" s="154">
        <v>2.1357023770572749</v>
      </c>
    </row>
    <row r="43" spans="1:15" customFormat="1" ht="36" hidden="1" x14ac:dyDescent="0.25">
      <c r="A43" s="119" t="s">
        <v>86</v>
      </c>
      <c r="B43" s="120"/>
      <c r="C43" s="121">
        <f t="shared" ref="C43:N43" si="20">(C42-B42)/B42</f>
        <v>-1.9707774271594473E-2</v>
      </c>
      <c r="D43" s="121">
        <f t="shared" si="20"/>
        <v>-2.866404439533958E-2</v>
      </c>
      <c r="E43" s="121">
        <f t="shared" si="20"/>
        <v>-3.3217334120903663E-2</v>
      </c>
      <c r="F43" s="121">
        <f t="shared" si="20"/>
        <v>-4.1119018658519427E-2</v>
      </c>
      <c r="G43" s="121">
        <f t="shared" si="20"/>
        <v>9.3801912724281768E-3</v>
      </c>
      <c r="H43" s="121">
        <f t="shared" si="20"/>
        <v>-4.5024085941146978E-2</v>
      </c>
      <c r="I43" s="121">
        <f t="shared" si="20"/>
        <v>-4.8723971750900236E-2</v>
      </c>
      <c r="J43" s="121">
        <f t="shared" si="20"/>
        <v>-6.157102088876136E-2</v>
      </c>
      <c r="K43" s="121">
        <f t="shared" si="20"/>
        <v>-1.0247116235031396E-2</v>
      </c>
      <c r="L43" s="121">
        <f t="shared" si="20"/>
        <v>-1.4434496814301348E-2</v>
      </c>
      <c r="M43" s="121">
        <f t="shared" si="20"/>
        <v>-3.8960431143566572E-2</v>
      </c>
      <c r="N43" s="121">
        <f t="shared" si="20"/>
        <v>-3.5847370449441932E-2</v>
      </c>
      <c r="O43" s="122">
        <f>(O42-N42)/N42</f>
        <v>-4.6836919301269576E-2</v>
      </c>
    </row>
    <row r="44" spans="1:15" customFormat="1" hidden="1" x14ac:dyDescent="0.25">
      <c r="A44" s="119" t="s">
        <v>87</v>
      </c>
      <c r="B44" s="120"/>
      <c r="C44" s="135">
        <f t="shared" ref="C44:N44" si="21">(C42-$B42)/$B42</f>
        <v>-1.9707774271594473E-2</v>
      </c>
      <c r="D44" s="135">
        <f t="shared" si="21"/>
        <v>-4.7806914150279739E-2</v>
      </c>
      <c r="E44" s="135">
        <f t="shared" si="21"/>
        <v>-7.9436230030564201E-2</v>
      </c>
      <c r="F44" s="135">
        <f t="shared" si="21"/>
        <v>-0.11728890886429442</v>
      </c>
      <c r="G44" s="135">
        <f t="shared" si="21"/>
        <v>-0.10900890999114772</v>
      </c>
      <c r="H44" s="135">
        <f t="shared" si="21"/>
        <v>-0.14912496940050252</v>
      </c>
      <c r="I44" s="135">
        <f t="shared" si="21"/>
        <v>-0.19058298035497881</v>
      </c>
      <c r="J44" s="135">
        <f t="shared" si="21"/>
        <v>-0.24041961257926137</v>
      </c>
      <c r="K44" s="135">
        <f t="shared" si="21"/>
        <v>-0.24820312109901185</v>
      </c>
      <c r="L44" s="135">
        <f t="shared" si="21"/>
        <v>-0.25905493075250985</v>
      </c>
      <c r="M44" s="135">
        <f t="shared" si="21"/>
        <v>-0.28792247010409189</v>
      </c>
      <c r="N44" s="135">
        <f t="shared" si="21"/>
        <v>-0.31344857710699403</v>
      </c>
      <c r="O44" s="136">
        <f>(O42-$B42)/$B42</f>
        <v>-0.34560453069720559</v>
      </c>
    </row>
    <row r="45" spans="1:15" customFormat="1" ht="18.75" hidden="1" thickBot="1" x14ac:dyDescent="0.3">
      <c r="A45" s="126" t="s">
        <v>89</v>
      </c>
      <c r="B45" s="137">
        <f t="shared" ref="B45:O45" si="22">B42/B$7</f>
        <v>9.0729567107805387E-2</v>
      </c>
      <c r="C45" s="137">
        <f t="shared" si="22"/>
        <v>9.0391276619083083E-2</v>
      </c>
      <c r="D45" s="137">
        <f t="shared" si="22"/>
        <v>8.6903023786783676E-2</v>
      </c>
      <c r="E45" s="137">
        <f t="shared" si="22"/>
        <v>8.9022426462890755E-2</v>
      </c>
      <c r="F45" s="137">
        <f t="shared" si="22"/>
        <v>8.2171757902668605E-2</v>
      </c>
      <c r="G45" s="137">
        <f t="shared" si="22"/>
        <v>8.2083640285799564E-2</v>
      </c>
      <c r="H45" s="137">
        <f t="shared" si="22"/>
        <v>7.960206587117645E-2</v>
      </c>
      <c r="I45" s="137">
        <f t="shared" si="22"/>
        <v>7.6242911574471328E-2</v>
      </c>
      <c r="J45" s="137">
        <f t="shared" si="22"/>
        <v>7.3903369887846349E-2</v>
      </c>
      <c r="K45" s="137">
        <f t="shared" si="22"/>
        <v>6.7769431650882686E-2</v>
      </c>
      <c r="L45" s="137">
        <f t="shared" si="22"/>
        <v>6.5644078841916781E-2</v>
      </c>
      <c r="M45" s="137">
        <f t="shared" si="22"/>
        <v>6.4355857334222499E-2</v>
      </c>
      <c r="N45" s="137">
        <f t="shared" si="22"/>
        <v>6.1122116403624534E-2</v>
      </c>
      <c r="O45" s="155">
        <f t="shared" si="22"/>
        <v>5.9134352498605748E-2</v>
      </c>
    </row>
    <row r="46" spans="1:15" s="133" customFormat="1" ht="9.9499999999999993" hidden="1" customHeight="1" thickBot="1" x14ac:dyDescent="0.25">
      <c r="A46" s="129"/>
      <c r="B46" s="130"/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2"/>
    </row>
    <row r="47" spans="1:15" customFormat="1" hidden="1" x14ac:dyDescent="0.25">
      <c r="A47" s="116" t="s">
        <v>101</v>
      </c>
      <c r="B47" s="117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8"/>
    </row>
    <row r="48" spans="1:15" s="157" customFormat="1" hidden="1" x14ac:dyDescent="0.25">
      <c r="A48" s="156" t="s">
        <v>85</v>
      </c>
      <c r="B48" s="120">
        <v>12.186285052061368</v>
      </c>
      <c r="C48" s="120">
        <v>12.34141113566797</v>
      </c>
      <c r="D48" s="120">
        <v>12.045273465196324</v>
      </c>
      <c r="E48" s="120">
        <v>11.525844161663487</v>
      </c>
      <c r="F48" s="120">
        <v>11.362136536856937</v>
      </c>
      <c r="G48" s="120">
        <v>12.238224653251299</v>
      </c>
      <c r="H48" s="120">
        <v>12.013775771947651</v>
      </c>
      <c r="I48" s="120">
        <v>11.83572679080782</v>
      </c>
      <c r="J48" s="120">
        <v>11.634156221295049</v>
      </c>
      <c r="K48" s="120">
        <v>11.879356967715569</v>
      </c>
      <c r="L48" s="120">
        <v>11.902410688998778</v>
      </c>
      <c r="M48" s="120">
        <v>11.526124377222226</v>
      </c>
      <c r="N48" s="120">
        <v>11.399807870969449</v>
      </c>
      <c r="O48" s="134">
        <v>11.04676483419054</v>
      </c>
    </row>
    <row r="49" spans="1:15" customFormat="1" ht="36" hidden="1" x14ac:dyDescent="0.25">
      <c r="A49" s="119" t="s">
        <v>86</v>
      </c>
      <c r="B49" s="120"/>
      <c r="C49" s="121">
        <f t="shared" ref="C49:N49" si="23">(C48-B48)/B48</f>
        <v>1.2729563024652982E-2</v>
      </c>
      <c r="D49" s="121">
        <f t="shared" si="23"/>
        <v>-2.3995446486324179E-2</v>
      </c>
      <c r="E49" s="121">
        <f t="shared" si="23"/>
        <v>-4.3123081018764622E-2</v>
      </c>
      <c r="F49" s="121">
        <f t="shared" si="23"/>
        <v>-1.4203525790420085E-2</v>
      </c>
      <c r="G49" s="121">
        <f t="shared" si="23"/>
        <v>7.710593105024513E-2</v>
      </c>
      <c r="H49" s="121">
        <f t="shared" si="23"/>
        <v>-1.8339987021239949E-2</v>
      </c>
      <c r="I49" s="121">
        <f t="shared" si="23"/>
        <v>-1.4820401555652321E-2</v>
      </c>
      <c r="J49" s="121">
        <f t="shared" si="23"/>
        <v>-1.7030687939613522E-2</v>
      </c>
      <c r="K49" s="121">
        <f t="shared" si="23"/>
        <v>2.1075937245170172E-2</v>
      </c>
      <c r="L49" s="121">
        <f t="shared" si="23"/>
        <v>1.9406539719162552E-3</v>
      </c>
      <c r="M49" s="121">
        <f t="shared" si="23"/>
        <v>-3.1614294079463034E-2</v>
      </c>
      <c r="N49" s="121">
        <f t="shared" si="23"/>
        <v>-1.0959148289463419E-2</v>
      </c>
      <c r="O49" s="122">
        <f>(O48-N48)/N48</f>
        <v>-3.0969209373954591E-2</v>
      </c>
    </row>
    <row r="50" spans="1:15" customFormat="1" hidden="1" x14ac:dyDescent="0.25">
      <c r="A50" s="119" t="s">
        <v>87</v>
      </c>
      <c r="B50" s="120"/>
      <c r="C50" s="135">
        <f t="shared" ref="C50:N50" si="24">(C48-$B48)/$B48</f>
        <v>1.2729563024652982E-2</v>
      </c>
      <c r="D50" s="135">
        <f t="shared" si="24"/>
        <v>-1.1571335010023547E-2</v>
      </c>
      <c r="E50" s="135">
        <f t="shared" si="24"/>
        <v>-5.419542441165566E-2</v>
      </c>
      <c r="F50" s="135">
        <f t="shared" si="24"/>
        <v>-6.7629184093722025E-2</v>
      </c>
      <c r="G50" s="135">
        <f t="shared" si="24"/>
        <v>4.2621357508082292E-3</v>
      </c>
      <c r="H50" s="135">
        <f t="shared" si="24"/>
        <v>-1.4156018784784305E-2</v>
      </c>
      <c r="I50" s="135">
        <f t="shared" si="24"/>
        <v>-2.8766622457616766E-2</v>
      </c>
      <c r="J50" s="135">
        <f t="shared" si="24"/>
        <v>-4.5307395027077937E-2</v>
      </c>
      <c r="K50" s="135">
        <f t="shared" si="24"/>
        <v>-2.5186353596240597E-2</v>
      </c>
      <c r="L50" s="135">
        <f t="shared" si="24"/>
        <v>-2.3294577621468974E-2</v>
      </c>
      <c r="M50" s="135">
        <f t="shared" si="24"/>
        <v>-5.4172430073550007E-2</v>
      </c>
      <c r="N50" s="135">
        <f t="shared" si="24"/>
        <v>-6.4537894668636811E-2</v>
      </c>
      <c r="O50" s="136">
        <f>(O48-$B48)/$B48</f>
        <v>-9.3508416470044153E-2</v>
      </c>
    </row>
    <row r="51" spans="1:15" customFormat="1" ht="18.75" hidden="1" thickBot="1" x14ac:dyDescent="0.3">
      <c r="A51" s="126" t="s">
        <v>89</v>
      </c>
      <c r="B51" s="137">
        <f t="shared" ref="B51:N51" si="25">B48/B$7</f>
        <v>0.33878152930943556</v>
      </c>
      <c r="C51" s="137">
        <f t="shared" si="25"/>
        <v>0.34868666188837427</v>
      </c>
      <c r="D51" s="137">
        <f t="shared" si="25"/>
        <v>0.33684187911145269</v>
      </c>
      <c r="E51" s="137">
        <f t="shared" si="25"/>
        <v>0.34152133938105311</v>
      </c>
      <c r="F51" s="137">
        <f t="shared" si="25"/>
        <v>0.32408844803445003</v>
      </c>
      <c r="G51" s="137">
        <f t="shared" si="25"/>
        <v>0.34546274645947839</v>
      </c>
      <c r="H51" s="137">
        <f t="shared" si="25"/>
        <v>0.34437977217868965</v>
      </c>
      <c r="I51" s="137">
        <f t="shared" si="25"/>
        <v>0.34160295997137935</v>
      </c>
      <c r="J51" s="137">
        <f t="shared" si="25"/>
        <v>0.3468366184922006</v>
      </c>
      <c r="K51" s="137">
        <f t="shared" si="25"/>
        <v>0.32811479281360761</v>
      </c>
      <c r="L51" s="137">
        <f t="shared" si="25"/>
        <v>0.32310526159423064</v>
      </c>
      <c r="M51" s="137">
        <f t="shared" si="25"/>
        <v>0.31918586696462942</v>
      </c>
      <c r="N51" s="137">
        <f t="shared" si="25"/>
        <v>0.31097279480621032</v>
      </c>
      <c r="O51" s="155">
        <f>O48/O$7</f>
        <v>0.30586812689430598</v>
      </c>
    </row>
    <row r="52" spans="1:15" customFormat="1" hidden="1" x14ac:dyDescent="0.25">
      <c r="A52" s="116" t="s">
        <v>102</v>
      </c>
      <c r="B52" s="117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8"/>
    </row>
    <row r="53" spans="1:15" customFormat="1" ht="12.75" hidden="1" x14ac:dyDescent="0.2">
      <c r="A53" s="85" t="s">
        <v>85</v>
      </c>
      <c r="B53" s="138">
        <v>8.1890731261101628</v>
      </c>
      <c r="C53" s="138">
        <v>8.1838952430828602</v>
      </c>
      <c r="D53" s="138">
        <v>8.0986237575855178</v>
      </c>
      <c r="E53" s="138">
        <v>7.8741874419043327</v>
      </c>
      <c r="F53" s="138">
        <v>7.6512210883503107</v>
      </c>
      <c r="G53" s="138">
        <v>8.3711609692570477</v>
      </c>
      <c r="H53" s="138">
        <v>8.318623127667701</v>
      </c>
      <c r="I53" s="138">
        <v>8.3223569381485198</v>
      </c>
      <c r="J53" s="138">
        <v>8.210348705795063</v>
      </c>
      <c r="K53" s="138">
        <v>8.5863376174794066</v>
      </c>
      <c r="L53" s="138">
        <v>8.6553132874758614</v>
      </c>
      <c r="M53" s="138">
        <v>8.3108788237114837</v>
      </c>
      <c r="N53" s="138">
        <v>8.0494044335509969</v>
      </c>
      <c r="O53" s="139">
        <v>7.7475721975447245</v>
      </c>
    </row>
    <row r="54" spans="1:15" customFormat="1" ht="36" hidden="1" x14ac:dyDescent="0.25">
      <c r="A54" s="119" t="s">
        <v>86</v>
      </c>
      <c r="B54" s="120"/>
      <c r="C54" s="121">
        <f t="shared" ref="C54:N54" si="26">(C53-B53)/B53</f>
        <v>-6.3229170720107005E-4</v>
      </c>
      <c r="D54" s="121">
        <f t="shared" si="26"/>
        <v>-1.0419425342646589E-2</v>
      </c>
      <c r="E54" s="121">
        <f t="shared" si="26"/>
        <v>-2.7712895721445065E-2</v>
      </c>
      <c r="F54" s="121">
        <f t="shared" si="26"/>
        <v>-2.8316109465143589E-2</v>
      </c>
      <c r="G54" s="121">
        <f t="shared" si="26"/>
        <v>9.4094769003984446E-2</v>
      </c>
      <c r="H54" s="121">
        <f t="shared" si="26"/>
        <v>-6.2760520054853898E-3</v>
      </c>
      <c r="I54" s="121">
        <f t="shared" si="26"/>
        <v>4.4884957805099414E-4</v>
      </c>
      <c r="J54" s="121">
        <f t="shared" si="26"/>
        <v>-1.3458715263704533E-2</v>
      </c>
      <c r="K54" s="121">
        <f t="shared" si="26"/>
        <v>4.5794511921151596E-2</v>
      </c>
      <c r="L54" s="121">
        <f t="shared" si="26"/>
        <v>8.0331886619551731E-3</v>
      </c>
      <c r="M54" s="121">
        <f t="shared" si="26"/>
        <v>-3.9794569222903857E-2</v>
      </c>
      <c r="N54" s="121">
        <f t="shared" si="26"/>
        <v>-3.1461701669200516E-2</v>
      </c>
      <c r="O54" s="122">
        <f>(O53-N53)/N53</f>
        <v>-3.7497461892732731E-2</v>
      </c>
    </row>
    <row r="55" spans="1:15" customFormat="1" hidden="1" x14ac:dyDescent="0.25">
      <c r="A55" s="119" t="s">
        <v>87</v>
      </c>
      <c r="B55" s="120"/>
      <c r="C55" s="135">
        <f t="shared" ref="C55:N55" si="27">(C53-$B53)/$B53</f>
        <v>-6.3229170720107005E-4</v>
      </c>
      <c r="D55" s="135">
        <f t="shared" si="27"/>
        <v>-1.1045128933609703E-2</v>
      </c>
      <c r="E55" s="135">
        <f t="shared" si="27"/>
        <v>-3.845193214868773E-2</v>
      </c>
      <c r="F55" s="135">
        <f t="shared" si="27"/>
        <v>-6.5679232493962805E-2</v>
      </c>
      <c r="G55" s="135">
        <f t="shared" si="27"/>
        <v>2.2235464300143233E-2</v>
      </c>
      <c r="H55" s="135">
        <f t="shared" si="27"/>
        <v>1.5819861364344032E-2</v>
      </c>
      <c r="I55" s="135">
        <f t="shared" si="27"/>
        <v>1.6275811680493236E-2</v>
      </c>
      <c r="J55" s="135">
        <f t="shared" si="27"/>
        <v>2.5980449016952678E-3</v>
      </c>
      <c r="K55" s="135">
        <f t="shared" si="27"/>
        <v>4.8511533021069232E-2</v>
      </c>
      <c r="L55" s="135">
        <f t="shared" si="27"/>
        <v>5.693442398006332E-2</v>
      </c>
      <c r="M55" s="135">
        <f t="shared" si="27"/>
        <v>1.4874173880918681E-2</v>
      </c>
      <c r="N55" s="135">
        <f t="shared" si="27"/>
        <v>-1.7055494609499112E-2</v>
      </c>
      <c r="O55" s="136">
        <f>(O53-$B53)/$B53</f>
        <v>-5.3913418743050438E-2</v>
      </c>
    </row>
    <row r="56" spans="1:15" customFormat="1" ht="18.75" hidden="1" thickBot="1" x14ac:dyDescent="0.3">
      <c r="A56" s="126" t="s">
        <v>89</v>
      </c>
      <c r="B56" s="137">
        <f t="shared" ref="B56:N56" si="28">B53/B$7</f>
        <v>0.22765811774779665</v>
      </c>
      <c r="C56" s="137">
        <f t="shared" si="28"/>
        <v>0.2312227574452537</v>
      </c>
      <c r="D56" s="137">
        <f t="shared" si="28"/>
        <v>0.22647519399239288</v>
      </c>
      <c r="E56" s="137">
        <f t="shared" si="28"/>
        <v>0.23331939977475041</v>
      </c>
      <c r="F56" s="137">
        <f t="shared" si="28"/>
        <v>0.21823997274176835</v>
      </c>
      <c r="G56" s="137">
        <f t="shared" si="28"/>
        <v>0.23630259628594402</v>
      </c>
      <c r="H56" s="137">
        <f t="shared" si="28"/>
        <v>0.23845671768203403</v>
      </c>
      <c r="I56" s="137">
        <f t="shared" si="28"/>
        <v>0.24020001595659013</v>
      </c>
      <c r="J56" s="137">
        <f t="shared" si="28"/>
        <v>0.24476631803752683</v>
      </c>
      <c r="K56" s="137">
        <f t="shared" si="28"/>
        <v>0.2371596708511669</v>
      </c>
      <c r="L56" s="137">
        <f t="shared" si="28"/>
        <v>0.23495889505096171</v>
      </c>
      <c r="M56" s="137">
        <f t="shared" si="28"/>
        <v>0.2301480511373441</v>
      </c>
      <c r="N56" s="137">
        <f t="shared" si="28"/>
        <v>0.21957789302759401</v>
      </c>
      <c r="O56" s="155">
        <f>O53/O$7</f>
        <v>0.21451849764257708</v>
      </c>
    </row>
    <row r="57" spans="1:15" customFormat="1" hidden="1" x14ac:dyDescent="0.25">
      <c r="A57" s="116" t="s">
        <v>103</v>
      </c>
      <c r="B57" s="117"/>
      <c r="C57" s="117"/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8"/>
    </row>
    <row r="58" spans="1:15" customFormat="1" ht="12.75" hidden="1" x14ac:dyDescent="0.2">
      <c r="A58" s="85" t="s">
        <v>85</v>
      </c>
      <c r="B58" s="138">
        <v>3.0667099326773943</v>
      </c>
      <c r="C58" s="138">
        <v>3.1685085133671347</v>
      </c>
      <c r="D58" s="138">
        <v>2.9187257020950277</v>
      </c>
      <c r="E58" s="138">
        <v>2.615573433603009</v>
      </c>
      <c r="F58" s="138">
        <v>2.6508943911534559</v>
      </c>
      <c r="G58" s="138">
        <v>2.725135033491715</v>
      </c>
      <c r="H58" s="138">
        <v>2.556435877911289</v>
      </c>
      <c r="I58" s="138">
        <v>2.399725431260689</v>
      </c>
      <c r="J58" s="138">
        <v>2.3375465340236237</v>
      </c>
      <c r="K58" s="138">
        <v>2.1793833450959745</v>
      </c>
      <c r="L58" s="138">
        <v>2.0777179369767054</v>
      </c>
      <c r="M58" s="138">
        <v>1.9386850846693742</v>
      </c>
      <c r="N58" s="138">
        <v>1.821628439176548</v>
      </c>
      <c r="O58" s="139">
        <v>1.6943297623034863</v>
      </c>
    </row>
    <row r="59" spans="1:15" customFormat="1" ht="36" hidden="1" x14ac:dyDescent="0.25">
      <c r="A59" s="119" t="s">
        <v>86</v>
      </c>
      <c r="B59" s="120"/>
      <c r="C59" s="121">
        <f t="shared" ref="C59:N59" si="29">(C58-B58)/B58</f>
        <v>3.3194721028233988E-2</v>
      </c>
      <c r="D59" s="121">
        <f t="shared" si="29"/>
        <v>-7.8832930452399474E-2</v>
      </c>
      <c r="E59" s="121">
        <f t="shared" si="29"/>
        <v>-0.10386459689391829</v>
      </c>
      <c r="F59" s="121">
        <f t="shared" si="29"/>
        <v>1.3504097073578076E-2</v>
      </c>
      <c r="G59" s="121">
        <f t="shared" si="29"/>
        <v>2.8005884574660689E-2</v>
      </c>
      <c r="H59" s="121">
        <f t="shared" si="29"/>
        <v>-6.1904879393910928E-2</v>
      </c>
      <c r="I59" s="121">
        <f t="shared" si="29"/>
        <v>-6.130036274511947E-2</v>
      </c>
      <c r="J59" s="121">
        <f t="shared" si="29"/>
        <v>-2.5910838143011997E-2</v>
      </c>
      <c r="K59" s="121">
        <f t="shared" si="29"/>
        <v>-6.7662049343420988E-2</v>
      </c>
      <c r="L59" s="121">
        <f t="shared" si="29"/>
        <v>-4.6648703794142314E-2</v>
      </c>
      <c r="M59" s="121">
        <f t="shared" si="29"/>
        <v>-6.6916134203297298E-2</v>
      </c>
      <c r="N59" s="121">
        <f t="shared" si="29"/>
        <v>-6.0379401697820932E-2</v>
      </c>
      <c r="O59" s="122">
        <f>(O58-N58)/N58</f>
        <v>-6.9881801433999371E-2</v>
      </c>
    </row>
    <row r="60" spans="1:15" customFormat="1" hidden="1" x14ac:dyDescent="0.25">
      <c r="A60" s="119" t="s">
        <v>87</v>
      </c>
      <c r="B60" s="120"/>
      <c r="C60" s="135">
        <f t="shared" ref="C60:N60" si="30">(C58-$B58)/$B58</f>
        <v>3.3194721028233988E-2</v>
      </c>
      <c r="D60" s="135">
        <f t="shared" si="30"/>
        <v>-4.8255046558371061E-2</v>
      </c>
      <c r="E60" s="135">
        <f t="shared" si="30"/>
        <v>-0.14710765249340688</v>
      </c>
      <c r="F60" s="135">
        <f t="shared" si="30"/>
        <v>-0.13559011143936597</v>
      </c>
      <c r="G60" s="135">
        <f t="shared" si="30"/>
        <v>-0.11138154787514154</v>
      </c>
      <c r="H60" s="135">
        <f t="shared" si="30"/>
        <v>-0.16639136598113471</v>
      </c>
      <c r="I60" s="135">
        <f t="shared" si="30"/>
        <v>-0.21749187763395469</v>
      </c>
      <c r="J60" s="135">
        <f t="shared" si="30"/>
        <v>-0.23776731893817352</v>
      </c>
      <c r="K60" s="135">
        <f t="shared" si="30"/>
        <v>-0.28934154421534691</v>
      </c>
      <c r="L60" s="135">
        <f t="shared" si="30"/>
        <v>-0.32249284001804779</v>
      </c>
      <c r="M60" s="135">
        <f t="shared" si="30"/>
        <v>-0.36782900005909491</v>
      </c>
      <c r="N60" s="135">
        <f t="shared" si="30"/>
        <v>-0.40599910680623991</v>
      </c>
      <c r="O60" s="136">
        <f>(O58-$B58)/$B58</f>
        <v>-0.44750895927602452</v>
      </c>
    </row>
    <row r="61" spans="1:15" customFormat="1" ht="18.75" hidden="1" thickBot="1" x14ac:dyDescent="0.3">
      <c r="A61" s="126" t="s">
        <v>89</v>
      </c>
      <c r="B61" s="137">
        <f t="shared" ref="B61:N61" si="31">B58/B$7</f>
        <v>8.5255241979190488E-2</v>
      </c>
      <c r="C61" s="137">
        <f t="shared" si="31"/>
        <v>8.9521096456939647E-2</v>
      </c>
      <c r="D61" s="137">
        <f t="shared" si="31"/>
        <v>8.1621148157847906E-2</v>
      </c>
      <c r="E61" s="137">
        <f t="shared" si="31"/>
        <v>7.7501841059481782E-2</v>
      </c>
      <c r="F61" s="137">
        <f t="shared" si="31"/>
        <v>7.5612913675635871E-2</v>
      </c>
      <c r="G61" s="137">
        <f t="shared" si="31"/>
        <v>7.6925588458852362E-2</v>
      </c>
      <c r="H61" s="137">
        <f t="shared" si="31"/>
        <v>7.3281274924427181E-2</v>
      </c>
      <c r="I61" s="137">
        <f t="shared" si="31"/>
        <v>6.9260918651307915E-2</v>
      </c>
      <c r="J61" s="137">
        <f t="shared" si="31"/>
        <v>6.9686767137004252E-2</v>
      </c>
      <c r="K61" s="137">
        <f t="shared" si="31"/>
        <v>6.0195843653909994E-2</v>
      </c>
      <c r="L61" s="137">
        <f t="shared" si="31"/>
        <v>5.6402153739021646E-2</v>
      </c>
      <c r="M61" s="137">
        <f t="shared" si="31"/>
        <v>5.3686812606712472E-2</v>
      </c>
      <c r="N61" s="137">
        <f t="shared" si="31"/>
        <v>4.9691792461852451E-2</v>
      </c>
      <c r="O61" s="155">
        <f>O58/O$7</f>
        <v>4.6913415693710346E-2</v>
      </c>
    </row>
    <row r="62" spans="1:15" customFormat="1" hidden="1" x14ac:dyDescent="0.25">
      <c r="A62" s="116" t="s">
        <v>104</v>
      </c>
      <c r="B62" s="117"/>
      <c r="C62" s="117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8"/>
    </row>
    <row r="63" spans="1:15" customFormat="1" ht="12.75" hidden="1" x14ac:dyDescent="0.2">
      <c r="A63" s="85" t="s">
        <v>105</v>
      </c>
      <c r="B63" s="138">
        <f t="shared" ref="B63:O63" si="32">B48-B53-B58</f>
        <v>0.93050199327381122</v>
      </c>
      <c r="C63" s="138">
        <f t="shared" si="32"/>
        <v>0.98900737921797521</v>
      </c>
      <c r="D63" s="138">
        <f t="shared" si="32"/>
        <v>1.0279240055157786</v>
      </c>
      <c r="E63" s="138">
        <f t="shared" si="32"/>
        <v>1.0360832861561455</v>
      </c>
      <c r="F63" s="138">
        <f t="shared" si="32"/>
        <v>1.0600210573531705</v>
      </c>
      <c r="G63" s="138">
        <f t="shared" si="32"/>
        <v>1.1419286505025363</v>
      </c>
      <c r="H63" s="138">
        <f t="shared" si="32"/>
        <v>1.1387167663686615</v>
      </c>
      <c r="I63" s="138">
        <f t="shared" si="32"/>
        <v>1.1136444213986114</v>
      </c>
      <c r="J63" s="138">
        <f t="shared" si="32"/>
        <v>1.0862609814763622</v>
      </c>
      <c r="K63" s="138">
        <f t="shared" si="32"/>
        <v>1.1136360051401883</v>
      </c>
      <c r="L63" s="138">
        <f t="shared" si="32"/>
        <v>1.169379464546211</v>
      </c>
      <c r="M63" s="138">
        <f t="shared" si="32"/>
        <v>1.2765604688413683</v>
      </c>
      <c r="N63" s="138">
        <f t="shared" si="32"/>
        <v>1.5287749982419037</v>
      </c>
      <c r="O63" s="138">
        <f t="shared" si="32"/>
        <v>1.6048628743423294</v>
      </c>
    </row>
    <row r="64" spans="1:15" s="133" customFormat="1" ht="9.9499999999999993" hidden="1" customHeight="1" thickBot="1" x14ac:dyDescent="0.25">
      <c r="A64" s="129"/>
      <c r="B64" s="130"/>
      <c r="C64" s="131"/>
      <c r="D64" s="131"/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2"/>
    </row>
    <row r="65" spans="1:15" customFormat="1" hidden="1" x14ac:dyDescent="0.25">
      <c r="A65" s="158" t="s">
        <v>106</v>
      </c>
      <c r="B65" s="117"/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8"/>
    </row>
    <row r="66" spans="1:15" customFormat="1" hidden="1" x14ac:dyDescent="0.25">
      <c r="A66" s="119" t="s">
        <v>85</v>
      </c>
      <c r="B66" s="120">
        <f t="shared" ref="B66:O66" si="33">B48+B42+B15</f>
        <v>25.413620882078014</v>
      </c>
      <c r="C66" s="120">
        <f t="shared" si="33"/>
        <v>25.729690793314646</v>
      </c>
      <c r="D66" s="120">
        <f t="shared" si="33"/>
        <v>24.987206662282549</v>
      </c>
      <c r="E66" s="120">
        <f t="shared" si="33"/>
        <v>23.8214364368405</v>
      </c>
      <c r="F66" s="120">
        <f t="shared" si="33"/>
        <v>23.502615571061128</v>
      </c>
      <c r="G66" s="120">
        <f t="shared" si="33"/>
        <v>24.939685507490218</v>
      </c>
      <c r="H66" s="120">
        <f t="shared" si="33"/>
        <v>24.26974126019671</v>
      </c>
      <c r="I66" s="120">
        <f t="shared" si="33"/>
        <v>23.672718525154707</v>
      </c>
      <c r="J66" s="120">
        <f t="shared" si="33"/>
        <v>23.130771269065328</v>
      </c>
      <c r="K66" s="120">
        <f t="shared" si="33"/>
        <v>23.384652983683523</v>
      </c>
      <c r="L66" s="120">
        <f t="shared" si="33"/>
        <v>23.355748598177094</v>
      </c>
      <c r="M66" s="120">
        <f t="shared" si="33"/>
        <v>22.737072026651134</v>
      </c>
      <c r="N66" s="120">
        <f t="shared" si="33"/>
        <v>22.621707468308529</v>
      </c>
      <c r="O66" s="120">
        <f t="shared" si="33"/>
        <v>21.914339277482206</v>
      </c>
    </row>
    <row r="67" spans="1:15" customFormat="1" ht="36" hidden="1" x14ac:dyDescent="0.25">
      <c r="A67" s="119" t="s">
        <v>86</v>
      </c>
      <c r="B67" s="120"/>
      <c r="C67" s="121">
        <f t="shared" ref="C67:N67" si="34">(C66-B66)/B66</f>
        <v>1.2437027871912887E-2</v>
      </c>
      <c r="D67" s="121">
        <f t="shared" si="34"/>
        <v>-2.8857094980131528E-2</v>
      </c>
      <c r="E67" s="121">
        <f t="shared" si="34"/>
        <v>-4.6654683782711294E-2</v>
      </c>
      <c r="F67" s="121">
        <f t="shared" si="34"/>
        <v>-1.3383780051412313E-2</v>
      </c>
      <c r="G67" s="121">
        <f t="shared" si="34"/>
        <v>6.1145106683298707E-2</v>
      </c>
      <c r="H67" s="121">
        <f t="shared" si="34"/>
        <v>-2.6862578002128414E-2</v>
      </c>
      <c r="I67" s="121">
        <f t="shared" si="34"/>
        <v>-2.4599468475634018E-2</v>
      </c>
      <c r="J67" s="121">
        <f t="shared" si="34"/>
        <v>-2.2893325729087876E-2</v>
      </c>
      <c r="K67" s="121">
        <f t="shared" si="34"/>
        <v>1.0975929495171323E-2</v>
      </c>
      <c r="L67" s="121">
        <f t="shared" si="34"/>
        <v>-1.2360408138875139E-3</v>
      </c>
      <c r="M67" s="121">
        <f t="shared" si="34"/>
        <v>-2.6489263186119716E-2</v>
      </c>
      <c r="N67" s="121">
        <f t="shared" si="34"/>
        <v>-5.0738528781270331E-3</v>
      </c>
      <c r="O67" s="122">
        <f>(O66-N66)/N66</f>
        <v>-3.1269442937377614E-2</v>
      </c>
    </row>
    <row r="68" spans="1:15" customFormat="1" hidden="1" x14ac:dyDescent="0.25">
      <c r="A68" s="119" t="s">
        <v>87</v>
      </c>
      <c r="B68" s="120"/>
      <c r="C68" s="135">
        <f t="shared" ref="C68:N68" si="35">(C66-$B66)/$B66</f>
        <v>1.2437027871912887E-2</v>
      </c>
      <c r="D68" s="135">
        <f t="shared" si="35"/>
        <v>-1.6778963602788972E-2</v>
      </c>
      <c r="E68" s="135">
        <f t="shared" si="35"/>
        <v>-6.265083014441053E-2</v>
      </c>
      <c r="F68" s="135">
        <f t="shared" si="35"/>
        <v>-7.5196105265131652E-2</v>
      </c>
      <c r="G68" s="135">
        <f t="shared" si="35"/>
        <v>-1.8648872460437983E-2</v>
      </c>
      <c r="H68" s="135">
        <f t="shared" si="35"/>
        <v>-4.501049367144614E-2</v>
      </c>
      <c r="I68" s="135">
        <f t="shared" si="35"/>
        <v>-6.8502727926936693E-2</v>
      </c>
      <c r="J68" s="135">
        <f t="shared" si="35"/>
        <v>-8.9827798392262126E-2</v>
      </c>
      <c r="K68" s="135">
        <f t="shared" si="35"/>
        <v>-7.9837812478950734E-2</v>
      </c>
      <c r="L68" s="135">
        <f t="shared" si="35"/>
        <v>-8.0975170498122764E-2</v>
      </c>
      <c r="M68" s="135">
        <f t="shared" si="35"/>
        <v>-0.1053194610813768</v>
      </c>
      <c r="N68" s="135">
        <f t="shared" si="35"/>
        <v>-0.10985893850877329</v>
      </c>
      <c r="O68" s="136">
        <f>(O66-$B66)/$B66</f>
        <v>-0.13769315363728996</v>
      </c>
    </row>
    <row r="69" spans="1:15" customFormat="1" ht="18.75" hidden="1" thickBot="1" x14ac:dyDescent="0.3">
      <c r="A69" s="126" t="s">
        <v>89</v>
      </c>
      <c r="B69" s="137">
        <f t="shared" ref="B69:N69" si="36">B66/B$7</f>
        <v>0.70650450985997826</v>
      </c>
      <c r="C69" s="137">
        <f t="shared" si="36"/>
        <v>0.72695090500729342</v>
      </c>
      <c r="D69" s="137">
        <f t="shared" si="36"/>
        <v>0.69875853546943778</v>
      </c>
      <c r="E69" s="137">
        <f t="shared" si="36"/>
        <v>0.70585102173689418</v>
      </c>
      <c r="F69" s="137">
        <f t="shared" si="36"/>
        <v>0.67037798573071372</v>
      </c>
      <c r="G69" s="137">
        <f t="shared" si="36"/>
        <v>0.70400180543869162</v>
      </c>
      <c r="H69" s="137">
        <f t="shared" si="36"/>
        <v>0.69570201114776609</v>
      </c>
      <c r="I69" s="137">
        <f t="shared" si="36"/>
        <v>0.6832424287659834</v>
      </c>
      <c r="J69" s="137">
        <f t="shared" si="36"/>
        <v>0.6895728695300376</v>
      </c>
      <c r="K69" s="137">
        <f t="shared" si="36"/>
        <v>0.64589780319017875</v>
      </c>
      <c r="L69" s="137">
        <f t="shared" si="36"/>
        <v>0.63401990216302062</v>
      </c>
      <c r="M69" s="137">
        <f t="shared" si="36"/>
        <v>0.62964373882740221</v>
      </c>
      <c r="N69" s="137">
        <f t="shared" si="36"/>
        <v>0.6170924698321415</v>
      </c>
      <c r="O69" s="155">
        <f>O66/O$7</f>
        <v>0.60677474423858868</v>
      </c>
    </row>
    <row r="70" spans="1:15" s="133" customFormat="1" ht="9.9499999999999993" hidden="1" customHeight="1" thickBot="1" x14ac:dyDescent="0.25">
      <c r="A70" s="129"/>
      <c r="B70" s="130"/>
      <c r="C70" s="131"/>
      <c r="D70" s="131"/>
      <c r="E70" s="131"/>
      <c r="F70" s="131"/>
      <c r="G70" s="131"/>
      <c r="H70" s="131"/>
      <c r="I70" s="131"/>
      <c r="J70" s="131"/>
      <c r="K70" s="131"/>
      <c r="L70" s="131"/>
      <c r="M70" s="131"/>
      <c r="N70" s="131"/>
      <c r="O70" s="132"/>
    </row>
    <row r="71" spans="1:15" customFormat="1" hidden="1" x14ac:dyDescent="0.25">
      <c r="A71" s="116" t="s">
        <v>127</v>
      </c>
      <c r="B71" s="117"/>
      <c r="C71" s="117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8"/>
    </row>
    <row r="72" spans="1:15" customFormat="1" ht="36" hidden="1" x14ac:dyDescent="0.25">
      <c r="A72" s="119" t="s">
        <v>107</v>
      </c>
      <c r="B72" s="120">
        <v>7.2386051557702489</v>
      </c>
      <c r="C72" s="120">
        <v>6.4542998068446664</v>
      </c>
      <c r="D72" s="120">
        <v>7.572381711245745</v>
      </c>
      <c r="E72" s="120">
        <v>6.334033333333335</v>
      </c>
      <c r="F72" s="120">
        <v>7.9656777777777794</v>
      </c>
      <c r="G72" s="120">
        <v>7.2751555555555552</v>
      </c>
      <c r="H72" s="120">
        <v>7.24</v>
      </c>
      <c r="I72" s="120">
        <v>7.4790000000000001</v>
      </c>
      <c r="J72" s="120">
        <v>7.740555555555555</v>
      </c>
      <c r="K72" s="120">
        <v>9.9713444444444441</v>
      </c>
      <c r="L72" s="120">
        <v>10.301433333333332</v>
      </c>
      <c r="M72" s="120">
        <v>10.300800000000001</v>
      </c>
      <c r="N72" s="120">
        <v>10.895544444444443</v>
      </c>
      <c r="O72" s="134">
        <v>11.156168763381322</v>
      </c>
    </row>
    <row r="73" spans="1:15" customFormat="1" ht="36" hidden="1" x14ac:dyDescent="0.25">
      <c r="A73" s="119" t="s">
        <v>107</v>
      </c>
      <c r="B73" s="120">
        <v>7.2386051557702489</v>
      </c>
      <c r="C73" s="120">
        <v>6.4542998068446664</v>
      </c>
      <c r="D73" s="120">
        <v>7.572381711245745</v>
      </c>
      <c r="E73" s="120">
        <v>6.334033333333335</v>
      </c>
      <c r="F73" s="120">
        <v>7.9656777777777794</v>
      </c>
      <c r="G73" s="120">
        <v>7.2751555555555552</v>
      </c>
      <c r="H73" s="120">
        <v>7.24</v>
      </c>
      <c r="I73" s="120">
        <v>7.4790000000000001</v>
      </c>
      <c r="J73" s="120">
        <v>7.740555555555555</v>
      </c>
      <c r="K73" s="120">
        <v>9.9713444444444441</v>
      </c>
      <c r="L73" s="120">
        <v>10.301433333333332</v>
      </c>
      <c r="M73" s="120">
        <v>10.300800000000001</v>
      </c>
      <c r="N73" s="120">
        <v>10.895544444444443</v>
      </c>
      <c r="O73" s="134">
        <v>11.156168763381322</v>
      </c>
    </row>
    <row r="74" spans="1:15" customFormat="1" hidden="1" x14ac:dyDescent="0.25">
      <c r="A74" s="119" t="s">
        <v>126</v>
      </c>
      <c r="B74" s="120">
        <f>B72-B73</f>
        <v>0</v>
      </c>
      <c r="C74" s="120">
        <f t="shared" ref="C74:O74" si="37">C72-C73</f>
        <v>0</v>
      </c>
      <c r="D74" s="120">
        <f t="shared" si="37"/>
        <v>0</v>
      </c>
      <c r="E74" s="120">
        <f t="shared" si="37"/>
        <v>0</v>
      </c>
      <c r="F74" s="120">
        <f t="shared" si="37"/>
        <v>0</v>
      </c>
      <c r="G74" s="120">
        <f t="shared" si="37"/>
        <v>0</v>
      </c>
      <c r="H74" s="120">
        <f t="shared" si="37"/>
        <v>0</v>
      </c>
      <c r="I74" s="120">
        <f t="shared" si="37"/>
        <v>0</v>
      </c>
      <c r="J74" s="120">
        <f t="shared" si="37"/>
        <v>0</v>
      </c>
      <c r="K74" s="120">
        <f t="shared" si="37"/>
        <v>0</v>
      </c>
      <c r="L74" s="120">
        <f t="shared" si="37"/>
        <v>0</v>
      </c>
      <c r="M74" s="120">
        <f t="shared" si="37"/>
        <v>0</v>
      </c>
      <c r="N74" s="120">
        <f t="shared" si="37"/>
        <v>0</v>
      </c>
      <c r="O74" s="120">
        <f t="shared" si="37"/>
        <v>0</v>
      </c>
    </row>
    <row r="75" spans="1:15" customFormat="1" ht="36" hidden="1" x14ac:dyDescent="0.25">
      <c r="A75" s="119" t="s">
        <v>86</v>
      </c>
      <c r="B75" s="120"/>
      <c r="C75" s="121">
        <f t="shared" ref="C75:N75" si="38">(C72-B72)/B72</f>
        <v>-0.10835034264859357</v>
      </c>
      <c r="D75" s="121">
        <f t="shared" si="38"/>
        <v>0.17323054984451966</v>
      </c>
      <c r="E75" s="121">
        <f t="shared" si="38"/>
        <v>-0.16353485932614023</v>
      </c>
      <c r="F75" s="121">
        <f t="shared" si="38"/>
        <v>0.25759959864085191</v>
      </c>
      <c r="G75" s="121">
        <f t="shared" si="38"/>
        <v>-8.6687189902233563E-2</v>
      </c>
      <c r="H75" s="121">
        <f t="shared" si="38"/>
        <v>-4.8322754458093985E-3</v>
      </c>
      <c r="I75" s="121">
        <f t="shared" si="38"/>
        <v>3.3011049723756888E-2</v>
      </c>
      <c r="J75" s="121">
        <f t="shared" si="38"/>
        <v>3.497199566192738E-2</v>
      </c>
      <c r="K75" s="121">
        <f t="shared" si="38"/>
        <v>0.28819493289313147</v>
      </c>
      <c r="L75" s="121">
        <f t="shared" si="38"/>
        <v>3.310374952224196E-2</v>
      </c>
      <c r="M75" s="121">
        <f t="shared" si="38"/>
        <v>-6.1480117653329666E-5</v>
      </c>
      <c r="N75" s="121">
        <f t="shared" si="38"/>
        <v>5.7737694591142676E-2</v>
      </c>
      <c r="O75" s="122">
        <f>(O72-N72)/N72</f>
        <v>2.3920265780731045E-2</v>
      </c>
    </row>
    <row r="76" spans="1:15" customFormat="1" hidden="1" x14ac:dyDescent="0.25">
      <c r="A76" s="119" t="s">
        <v>87</v>
      </c>
      <c r="B76" s="120"/>
      <c r="C76" s="135">
        <f>(C72-$B72)/$B72</f>
        <v>-0.10835034264859357</v>
      </c>
      <c r="D76" s="135">
        <f t="shared" ref="D76:N76" si="39">(D72-$B72)/$B72</f>
        <v>4.6110617763068122E-2</v>
      </c>
      <c r="E76" s="135">
        <f t="shared" si="39"/>
        <v>-0.1249649349523969</v>
      </c>
      <c r="F76" s="135">
        <f t="shared" si="39"/>
        <v>0.10044374660053741</v>
      </c>
      <c r="G76" s="135">
        <f t="shared" si="39"/>
        <v>5.04937056225123E-3</v>
      </c>
      <c r="H76" s="135">
        <f t="shared" si="39"/>
        <v>1.9269516705707263E-4</v>
      </c>
      <c r="I76" s="135">
        <f>(I72-$B72)/$B72</f>
        <v>3.3210105960555208E-2</v>
      </c>
      <c r="J76" s="135">
        <f t="shared" si="39"/>
        <v>6.9343525304067274E-2</v>
      </c>
      <c r="K76" s="135">
        <f t="shared" si="39"/>
        <v>0.37752291081877759</v>
      </c>
      <c r="L76" s="135">
        <f t="shared" si="39"/>
        <v>0.42312408421967201</v>
      </c>
      <c r="M76" s="135">
        <f t="shared" si="39"/>
        <v>0.42303659038353891</v>
      </c>
      <c r="N76" s="135">
        <f t="shared" si="39"/>
        <v>0.50519944243112469</v>
      </c>
      <c r="O76" s="136">
        <f>(O72-$B72)/$B72</f>
        <v>0.54120421314708533</v>
      </c>
    </row>
    <row r="77" spans="1:15" customFormat="1" ht="18.75" hidden="1" thickBot="1" x14ac:dyDescent="0.3">
      <c r="A77" s="126" t="s">
        <v>89</v>
      </c>
      <c r="B77" s="137">
        <f t="shared" ref="B77:N77" si="40">B72/B$7</f>
        <v>0.20123488940743189</v>
      </c>
      <c r="C77" s="137">
        <f t="shared" si="40"/>
        <v>0.18235582865975378</v>
      </c>
      <c r="D77" s="137">
        <f t="shared" si="40"/>
        <v>0.21175901836809324</v>
      </c>
      <c r="E77" s="137">
        <f t="shared" si="40"/>
        <v>0.18768322019131209</v>
      </c>
      <c r="F77" s="137">
        <f t="shared" si="40"/>
        <v>0.22720939324820338</v>
      </c>
      <c r="G77" s="137">
        <f t="shared" si="40"/>
        <v>0.20536436373346467</v>
      </c>
      <c r="H77" s="137">
        <f t="shared" si="40"/>
        <v>0.20753754672162508</v>
      </c>
      <c r="I77" s="137">
        <f t="shared" si="40"/>
        <v>0.21585903280651603</v>
      </c>
      <c r="J77" s="137">
        <f t="shared" si="40"/>
        <v>0.23076087883587482</v>
      </c>
      <c r="K77" s="137">
        <f t="shared" si="40"/>
        <v>0.27541437010046943</v>
      </c>
      <c r="L77" s="137">
        <f t="shared" si="40"/>
        <v>0.27964480464773644</v>
      </c>
      <c r="M77" s="137">
        <f t="shared" si="40"/>
        <v>0.28525371328863147</v>
      </c>
      <c r="N77" s="137">
        <f t="shared" si="40"/>
        <v>0.29721710621567082</v>
      </c>
      <c r="O77" s="155">
        <f>O72/O$7</f>
        <v>0.30889735539683466</v>
      </c>
    </row>
    <row r="78" spans="1:15" customFormat="1" ht="36.75" hidden="1" thickBot="1" x14ac:dyDescent="0.3">
      <c r="A78" s="119" t="s">
        <v>108</v>
      </c>
      <c r="B78" s="159">
        <v>98.928315412186379</v>
      </c>
      <c r="C78" s="159">
        <v>109.95698924731182</v>
      </c>
      <c r="D78" s="159">
        <v>106.92831541218638</v>
      </c>
      <c r="E78" s="159">
        <v>105.95591397849462</v>
      </c>
      <c r="F78" s="159">
        <v>111.31756272401435</v>
      </c>
      <c r="G78" s="159">
        <v>133.16415770609319</v>
      </c>
      <c r="H78" s="159">
        <v>137.96774193548387</v>
      </c>
      <c r="I78" s="159">
        <v>140.96774193548387</v>
      </c>
      <c r="J78" s="159">
        <v>144.9641577060932</v>
      </c>
      <c r="K78" s="159">
        <v>137.10681270613028</v>
      </c>
      <c r="L78" s="159">
        <v>156.35913711465824</v>
      </c>
      <c r="M78" s="159">
        <v>157.758066423478</v>
      </c>
      <c r="N78" s="159">
        <v>163.06810035842295</v>
      </c>
      <c r="O78" s="160">
        <v>166.96873265935534</v>
      </c>
    </row>
    <row r="79" spans="1:15" customFormat="1" hidden="1" x14ac:dyDescent="0.25">
      <c r="A79" s="158" t="s">
        <v>109</v>
      </c>
      <c r="B79" s="117"/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8"/>
    </row>
    <row r="80" spans="1:15" customFormat="1" hidden="1" x14ac:dyDescent="0.25">
      <c r="A80" s="119" t="s">
        <v>110</v>
      </c>
      <c r="B80" s="120">
        <v>6.0501689054066006E-2</v>
      </c>
      <c r="C80" s="120">
        <v>3.7564938705473394E-2</v>
      </c>
      <c r="D80" s="120">
        <v>4.8450266404668686E-2</v>
      </c>
      <c r="E80" s="120">
        <v>0.12785803455369751</v>
      </c>
      <c r="F80" s="120">
        <v>0.10933665952810154</v>
      </c>
      <c r="G80" s="120">
        <v>7.6997015009762304E-2</v>
      </c>
      <c r="H80" s="120">
        <v>8.5254551206312312E-2</v>
      </c>
      <c r="I80" s="120">
        <v>5.5134389966533727E-2</v>
      </c>
      <c r="J80" s="120">
        <v>7.060552964758228E-2</v>
      </c>
      <c r="K80" s="120">
        <v>9.0651421878714056E-2</v>
      </c>
      <c r="L80" s="120">
        <v>0.1061982473221199</v>
      </c>
      <c r="M80" s="120">
        <v>9.224541305245551E-2</v>
      </c>
      <c r="N80" s="120">
        <v>0.13506648481574779</v>
      </c>
      <c r="O80" s="120">
        <v>8.2276066844483964E-2</v>
      </c>
    </row>
    <row r="81" spans="1:15" s="133" customFormat="1" ht="9.9499999999999993" hidden="1" customHeight="1" thickBot="1" x14ac:dyDescent="0.25">
      <c r="A81" s="129"/>
      <c r="B81" s="130"/>
      <c r="C81" s="131"/>
      <c r="D81" s="131"/>
      <c r="E81" s="131"/>
      <c r="F81" s="131"/>
      <c r="G81" s="131"/>
      <c r="H81" s="131"/>
      <c r="I81" s="131"/>
      <c r="J81" s="131"/>
      <c r="K81" s="131"/>
      <c r="L81" s="131"/>
      <c r="M81" s="131"/>
      <c r="N81" s="131"/>
      <c r="O81" s="132"/>
    </row>
    <row r="82" spans="1:15" customFormat="1" hidden="1" x14ac:dyDescent="0.25">
      <c r="A82" s="158" t="s">
        <v>111</v>
      </c>
      <c r="B82" s="117"/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8"/>
    </row>
    <row r="83" spans="1:15" customFormat="1" hidden="1" x14ac:dyDescent="0.25">
      <c r="A83" s="119" t="s">
        <v>112</v>
      </c>
      <c r="B83" s="120">
        <f t="shared" ref="B83:O83" si="41">B20+B27+B33+B39+B42+B53+B58+B63+B72+B80</f>
        <v>32.71272772690233</v>
      </c>
      <c r="C83" s="120">
        <f t="shared" si="41"/>
        <v>32.221555538864784</v>
      </c>
      <c r="D83" s="120">
        <f t="shared" si="41"/>
        <v>32.608038639932964</v>
      </c>
      <c r="E83" s="120">
        <f t="shared" si="41"/>
        <v>30.283327804727527</v>
      </c>
      <c r="F83" s="120">
        <f t="shared" si="41"/>
        <v>31.577630008367013</v>
      </c>
      <c r="G83" s="120">
        <f t="shared" si="41"/>
        <v>32.291838078055527</v>
      </c>
      <c r="H83" s="120">
        <f t="shared" si="41"/>
        <v>31.594995811403024</v>
      </c>
      <c r="I83" s="120">
        <f t="shared" si="41"/>
        <v>31.206852915121239</v>
      </c>
      <c r="J83" s="120">
        <f t="shared" si="41"/>
        <v>30.941932354268463</v>
      </c>
      <c r="K83" s="120">
        <f t="shared" si="41"/>
        <v>33.446648850006675</v>
      </c>
      <c r="L83" s="120">
        <f t="shared" si="41"/>
        <v>33.763380178832541</v>
      </c>
      <c r="M83" s="120">
        <f t="shared" si="41"/>
        <v>33.130117439703582</v>
      </c>
      <c r="N83" s="120">
        <f t="shared" si="41"/>
        <v>33.65231839756872</v>
      </c>
      <c r="O83" s="120">
        <f t="shared" si="41"/>
        <v>33.152784107708015</v>
      </c>
    </row>
    <row r="84" spans="1:15" customFormat="1" hidden="1" x14ac:dyDescent="0.25">
      <c r="A84" s="119" t="s">
        <v>112</v>
      </c>
      <c r="B84" s="120">
        <f>B80+B72+B58+B53+B63+B42+B39+B33+B27+B20</f>
        <v>32.71272772690233</v>
      </c>
      <c r="C84" s="120">
        <f t="shared" ref="C84:O84" si="42">C80+C72+C58+C53+C63+C42+C39+C33+C27+C20</f>
        <v>32.221555538864784</v>
      </c>
      <c r="D84" s="120">
        <f t="shared" si="42"/>
        <v>32.608038639932971</v>
      </c>
      <c r="E84" s="120">
        <f t="shared" si="42"/>
        <v>30.283327804727534</v>
      </c>
      <c r="F84" s="120">
        <f t="shared" si="42"/>
        <v>31.577630008367009</v>
      </c>
      <c r="G84" s="120">
        <f t="shared" si="42"/>
        <v>32.291838078055534</v>
      </c>
      <c r="H84" s="120">
        <f t="shared" si="42"/>
        <v>31.59499581140302</v>
      </c>
      <c r="I84" s="120">
        <f t="shared" si="42"/>
        <v>31.206852915121246</v>
      </c>
      <c r="J84" s="120">
        <f t="shared" si="42"/>
        <v>30.941932354268467</v>
      </c>
      <c r="K84" s="120">
        <f t="shared" si="42"/>
        <v>33.446648850006675</v>
      </c>
      <c r="L84" s="120">
        <f t="shared" si="42"/>
        <v>33.763380178832541</v>
      </c>
      <c r="M84" s="120">
        <f t="shared" si="42"/>
        <v>33.130117439703596</v>
      </c>
      <c r="N84" s="120">
        <f t="shared" si="42"/>
        <v>33.652318397568727</v>
      </c>
      <c r="O84" s="120">
        <f t="shared" si="42"/>
        <v>33.152784107708015</v>
      </c>
    </row>
    <row r="85" spans="1:15" customFormat="1" hidden="1" x14ac:dyDescent="0.25">
      <c r="A85" s="119" t="s">
        <v>126</v>
      </c>
      <c r="B85" s="120">
        <f>B83-B84</f>
        <v>0</v>
      </c>
      <c r="C85" s="120">
        <f t="shared" ref="C85:O85" si="43">C83-C84</f>
        <v>0</v>
      </c>
      <c r="D85" s="120">
        <f t="shared" si="43"/>
        <v>0</v>
      </c>
      <c r="E85" s="120">
        <f t="shared" si="43"/>
        <v>0</v>
      </c>
      <c r="F85" s="120">
        <f t="shared" si="43"/>
        <v>0</v>
      </c>
      <c r="G85" s="120">
        <f t="shared" si="43"/>
        <v>0</v>
      </c>
      <c r="H85" s="120">
        <f t="shared" si="43"/>
        <v>0</v>
      </c>
      <c r="I85" s="120">
        <f t="shared" si="43"/>
        <v>0</v>
      </c>
      <c r="J85" s="120">
        <f t="shared" si="43"/>
        <v>0</v>
      </c>
      <c r="K85" s="120">
        <f t="shared" si="43"/>
        <v>0</v>
      </c>
      <c r="L85" s="120">
        <f t="shared" si="43"/>
        <v>0</v>
      </c>
      <c r="M85" s="120">
        <f t="shared" si="43"/>
        <v>0</v>
      </c>
      <c r="N85" s="120">
        <f t="shared" si="43"/>
        <v>0</v>
      </c>
      <c r="O85" s="120">
        <f t="shared" si="43"/>
        <v>0</v>
      </c>
    </row>
    <row r="86" spans="1:15" customFormat="1" ht="36" hidden="1" x14ac:dyDescent="0.25">
      <c r="A86" s="119" t="s">
        <v>86</v>
      </c>
      <c r="B86" s="120"/>
      <c r="C86" s="121">
        <f t="shared" ref="C86:N86" si="44">(C83-B83)/B83</f>
        <v>-1.5014712075924336E-2</v>
      </c>
      <c r="D86" s="121">
        <f t="shared" si="44"/>
        <v>1.19945513059422E-2</v>
      </c>
      <c r="E86" s="121">
        <f t="shared" si="44"/>
        <v>-7.1292568709070206E-2</v>
      </c>
      <c r="F86" s="121">
        <f t="shared" si="44"/>
        <v>4.2739761362601388E-2</v>
      </c>
      <c r="G86" s="121">
        <f t="shared" si="44"/>
        <v>2.2617532395536735E-2</v>
      </c>
      <c r="H86" s="121">
        <f t="shared" si="44"/>
        <v>-2.1579516934530092E-2</v>
      </c>
      <c r="I86" s="121">
        <f t="shared" si="44"/>
        <v>-1.2284948496233046E-2</v>
      </c>
      <c r="J86" s="121">
        <f t="shared" si="44"/>
        <v>-8.4891790137674832E-3</v>
      </c>
      <c r="K86" s="121">
        <f t="shared" si="44"/>
        <v>8.0948935802087493E-2</v>
      </c>
      <c r="L86" s="121">
        <f t="shared" si="44"/>
        <v>9.4697477838890775E-3</v>
      </c>
      <c r="M86" s="121">
        <f t="shared" si="44"/>
        <v>-1.8755904645056064E-2</v>
      </c>
      <c r="N86" s="121">
        <f t="shared" si="44"/>
        <v>1.5762122148088899E-2</v>
      </c>
      <c r="O86" s="122">
        <f>(O83-N83)/N83</f>
        <v>-1.4843978473019404E-2</v>
      </c>
    </row>
    <row r="87" spans="1:15" customFormat="1" hidden="1" x14ac:dyDescent="0.25">
      <c r="A87" s="119" t="s">
        <v>87</v>
      </c>
      <c r="B87" s="120"/>
      <c r="C87" s="135">
        <f t="shared" ref="C87:N87" si="45">(C83-$B83)/$B83</f>
        <v>-1.5014712075924336E-2</v>
      </c>
      <c r="D87" s="135">
        <f t="shared" si="45"/>
        <v>-3.20025550432076E-3</v>
      </c>
      <c r="E87" s="135">
        <f t="shared" si="45"/>
        <v>-7.4264669777962589E-2</v>
      </c>
      <c r="F87" s="135">
        <f t="shared" si="45"/>
        <v>-3.4698962679343727E-2</v>
      </c>
      <c r="G87" s="135">
        <f t="shared" si="45"/>
        <v>-1.2866235196298568E-2</v>
      </c>
      <c r="H87" s="135">
        <f t="shared" si="45"/>
        <v>-3.4168104990526492E-2</v>
      </c>
      <c r="I87" s="135">
        <f t="shared" si="45"/>
        <v>-4.6033300076737033E-2</v>
      </c>
      <c r="J87" s="135">
        <f t="shared" si="45"/>
        <v>-5.4131694165558623E-2</v>
      </c>
      <c r="K87" s="135">
        <f t="shared" si="45"/>
        <v>2.2435338600662828E-2</v>
      </c>
      <c r="L87" s="135">
        <f t="shared" si="45"/>
        <v>3.2117543382546333E-2</v>
      </c>
      <c r="M87" s="135">
        <f t="shared" si="45"/>
        <v>1.2759245156373777E-2</v>
      </c>
      <c r="N87" s="135">
        <f t="shared" si="45"/>
        <v>2.8722480085134849E-2</v>
      </c>
      <c r="O87" s="136">
        <f>(O83-$B83)/$B83</f>
        <v>1.3452145736039976E-2</v>
      </c>
    </row>
    <row r="88" spans="1:15" customFormat="1" ht="18.75" hidden="1" thickBot="1" x14ac:dyDescent="0.3">
      <c r="A88" s="126" t="s">
        <v>89</v>
      </c>
      <c r="B88" s="137">
        <f t="shared" ref="B88:N88" si="46">B83/B$7</f>
        <v>0.90942136014851338</v>
      </c>
      <c r="C88" s="137">
        <f t="shared" si="46"/>
        <v>0.9103680704086291</v>
      </c>
      <c r="D88" s="137">
        <f t="shared" si="46"/>
        <v>0.91187244867045913</v>
      </c>
      <c r="E88" s="137">
        <f t="shared" si="46"/>
        <v>0.89732279282295513</v>
      </c>
      <c r="F88" s="137">
        <f t="shared" si="46"/>
        <v>0.90070604844612434</v>
      </c>
      <c r="G88" s="137">
        <f t="shared" si="46"/>
        <v>0.91153965438166218</v>
      </c>
      <c r="H88" s="137">
        <f t="shared" si="46"/>
        <v>0.9056834142788126</v>
      </c>
      <c r="I88" s="137">
        <f t="shared" si="46"/>
        <v>0.90069275132949267</v>
      </c>
      <c r="J88" s="137">
        <f t="shared" si="46"/>
        <v>0.92243863527683367</v>
      </c>
      <c r="K88" s="137">
        <f t="shared" si="46"/>
        <v>0.92381601862409735</v>
      </c>
      <c r="L88" s="137">
        <f t="shared" si="46"/>
        <v>0.91654758603400344</v>
      </c>
      <c r="M88" s="137">
        <f t="shared" si="46"/>
        <v>0.91745194755396609</v>
      </c>
      <c r="N88" s="137">
        <f t="shared" si="46"/>
        <v>0.91799402430722254</v>
      </c>
      <c r="O88" s="155">
        <f>O83/O$7</f>
        <v>0.91795019886462614</v>
      </c>
    </row>
    <row r="89" spans="1:15" s="133" customFormat="1" ht="9.9499999999999993" hidden="1" customHeight="1" x14ac:dyDescent="0.2">
      <c r="A89" s="129"/>
      <c r="B89" s="130"/>
      <c r="C89" s="131"/>
      <c r="D89" s="131"/>
      <c r="E89" s="131"/>
      <c r="F89" s="131"/>
      <c r="G89" s="131"/>
      <c r="H89" s="131"/>
      <c r="I89" s="131"/>
      <c r="J89" s="131"/>
      <c r="K89" s="131"/>
      <c r="L89" s="131"/>
      <c r="M89" s="131"/>
      <c r="N89" s="131"/>
      <c r="O89" s="132"/>
    </row>
    <row r="90" spans="1:15" customFormat="1" ht="18" hidden="1" customHeight="1" x14ac:dyDescent="0.25">
      <c r="A90" s="161" t="s">
        <v>113</v>
      </c>
      <c r="O90" s="162"/>
    </row>
    <row r="91" spans="1:15" customFormat="1" ht="18" hidden="1" customHeight="1" x14ac:dyDescent="0.25">
      <c r="A91" s="119" t="s">
        <v>85</v>
      </c>
      <c r="B91" s="163">
        <f t="shared" ref="B91:O91" si="47">B95+B96+B97+B98</f>
        <v>3.2581974793850694</v>
      </c>
      <c r="C91" s="163">
        <f t="shared" si="47"/>
        <v>3.172431339872924</v>
      </c>
      <c r="D91" s="163">
        <f t="shared" si="47"/>
        <v>3.1513909683160692</v>
      </c>
      <c r="E91" s="163">
        <f t="shared" si="47"/>
        <v>3.4652051055498685</v>
      </c>
      <c r="F91" s="163">
        <f t="shared" si="47"/>
        <v>3.481122026044174</v>
      </c>
      <c r="G91" s="163">
        <f t="shared" si="47"/>
        <v>3.1337607127732836</v>
      </c>
      <c r="H91" s="163">
        <f t="shared" si="47"/>
        <v>3.2902580347898276</v>
      </c>
      <c r="I91" s="163">
        <f t="shared" si="47"/>
        <v>3.4407590136496928</v>
      </c>
      <c r="J91" s="163">
        <f t="shared" si="47"/>
        <v>2.6016890541978621</v>
      </c>
      <c r="K91" s="163">
        <f t="shared" si="47"/>
        <v>2.7582319657872159</v>
      </c>
      <c r="L91" s="163">
        <f t="shared" si="47"/>
        <v>3.0741836239703133</v>
      </c>
      <c r="M91" s="163">
        <f t="shared" si="47"/>
        <v>2.980893636170566</v>
      </c>
      <c r="N91" s="163">
        <f t="shared" si="47"/>
        <v>3.0062191380812902</v>
      </c>
      <c r="O91" s="139">
        <f t="shared" si="47"/>
        <v>2.9633190847236555</v>
      </c>
    </row>
    <row r="92" spans="1:15" customFormat="1" ht="36" hidden="1" x14ac:dyDescent="0.25">
      <c r="A92" s="119" t="s">
        <v>86</v>
      </c>
      <c r="B92" s="120"/>
      <c r="C92" s="121">
        <f>(C91-B91)/B91</f>
        <v>-2.6323186379829971E-2</v>
      </c>
      <c r="D92" s="121">
        <f t="shared" ref="D92:M92" si="48">(D91-C91)/C91</f>
        <v>-6.632254350916098E-3</v>
      </c>
      <c r="E92" s="121">
        <f t="shared" si="48"/>
        <v>9.9579563560621726E-2</v>
      </c>
      <c r="F92" s="121">
        <f t="shared" si="48"/>
        <v>4.5933559513729695E-3</v>
      </c>
      <c r="G92" s="121">
        <f t="shared" si="48"/>
        <v>-9.9784296750326698E-2</v>
      </c>
      <c r="H92" s="121">
        <f t="shared" si="48"/>
        <v>4.993914225124374E-2</v>
      </c>
      <c r="I92" s="121">
        <f t="shared" si="48"/>
        <v>4.5741390878323261E-2</v>
      </c>
      <c r="J92" s="121">
        <f t="shared" si="48"/>
        <v>-0.24386187934789708</v>
      </c>
      <c r="K92" s="121">
        <f t="shared" si="48"/>
        <v>6.0169723717278793E-2</v>
      </c>
      <c r="L92" s="121">
        <f t="shared" si="48"/>
        <v>0.11454861741221353</v>
      </c>
      <c r="M92" s="121">
        <f t="shared" si="48"/>
        <v>-3.0346263987725986E-2</v>
      </c>
      <c r="N92" s="121">
        <f>(N91-M91)/M91</f>
        <v>8.4959428284931311E-3</v>
      </c>
      <c r="O92" s="122">
        <f>(O91-N91)/N91</f>
        <v>-1.4270434518295136E-2</v>
      </c>
    </row>
    <row r="93" spans="1:15" customFormat="1" hidden="1" x14ac:dyDescent="0.25">
      <c r="A93" s="119" t="s">
        <v>87</v>
      </c>
      <c r="B93" s="120"/>
      <c r="C93" s="135">
        <f>(C91-$B91)/$B91</f>
        <v>-2.6323186379829971E-2</v>
      </c>
      <c r="D93" s="135">
        <f t="shared" ref="D93:M93" si="49">(D91-$B91)/$B91</f>
        <v>-3.2780858663348462E-2</v>
      </c>
      <c r="E93" s="135">
        <f t="shared" si="49"/>
        <v>6.3534401298434587E-2</v>
      </c>
      <c r="F93" s="135">
        <f t="shared" si="49"/>
        <v>6.8419593370128637E-2</v>
      </c>
      <c r="G93" s="135">
        <f t="shared" si="49"/>
        <v>-3.819190438857966E-2</v>
      </c>
      <c r="H93" s="135">
        <f t="shared" si="49"/>
        <v>9.8399669165568984E-3</v>
      </c>
      <c r="I93" s="135">
        <f t="shared" si="49"/>
        <v>5.603145156784016E-2</v>
      </c>
      <c r="J93" s="135">
        <f t="shared" si="49"/>
        <v>-0.20149436286198108</v>
      </c>
      <c r="K93" s="135">
        <f t="shared" si="49"/>
        <v>-0.1534484992886968</v>
      </c>
      <c r="L93" s="135">
        <f t="shared" si="49"/>
        <v>-5.6477195313982528E-2</v>
      </c>
      <c r="M93" s="135">
        <f t="shared" si="49"/>
        <v>-8.5109587423424032E-2</v>
      </c>
      <c r="N93" s="135">
        <f>(N91-$B91)/$B91</f>
        <v>-7.733673078383696E-2</v>
      </c>
      <c r="O93" s="136">
        <f>(O91-$B91)/$B91</f>
        <v>-9.0503536549622329E-2</v>
      </c>
    </row>
    <row r="94" spans="1:15" customFormat="1" hidden="1" x14ac:dyDescent="0.25">
      <c r="A94" s="123" t="s">
        <v>89</v>
      </c>
      <c r="B94" s="164">
        <f>B91/B$7</f>
        <v>9.0578639851486648E-2</v>
      </c>
      <c r="C94" s="164">
        <f>C91/C$7</f>
        <v>8.963192959137091E-2</v>
      </c>
      <c r="D94" s="164">
        <f t="shared" ref="D94:M94" si="50">D91/D$7</f>
        <v>8.8127551329540837E-2</v>
      </c>
      <c r="E94" s="164">
        <f t="shared" si="50"/>
        <v>0.10267720717704484</v>
      </c>
      <c r="F94" s="164">
        <f t="shared" si="50"/>
        <v>9.9293951553875964E-2</v>
      </c>
      <c r="G94" s="164">
        <f t="shared" si="50"/>
        <v>8.846034561833771E-2</v>
      </c>
      <c r="H94" s="164">
        <f t="shared" si="50"/>
        <v>9.4316585721187313E-2</v>
      </c>
      <c r="I94" s="164">
        <f t="shared" si="50"/>
        <v>9.9307248670507386E-2</v>
      </c>
      <c r="J94" s="164">
        <f t="shared" si="50"/>
        <v>7.7561364723166173E-2</v>
      </c>
      <c r="K94" s="164">
        <f t="shared" si="50"/>
        <v>7.6183981375902612E-2</v>
      </c>
      <c r="L94" s="164">
        <f t="shared" si="50"/>
        <v>8.3452413965996536E-2</v>
      </c>
      <c r="M94" s="164">
        <f t="shared" si="50"/>
        <v>8.2548052446033776E-2</v>
      </c>
      <c r="N94" s="164">
        <f>N91/N$7</f>
        <v>8.2005975692777622E-2</v>
      </c>
      <c r="O94" s="165">
        <f>O91/O$7</f>
        <v>8.2049801135373746E-2</v>
      </c>
    </row>
    <row r="95" spans="1:15" customFormat="1" hidden="1" x14ac:dyDescent="0.25">
      <c r="A95" s="166" t="s">
        <v>29</v>
      </c>
      <c r="B95" s="138">
        <v>0.10087770714046707</v>
      </c>
      <c r="C95" s="138">
        <v>0.11573359115865693</v>
      </c>
      <c r="D95" s="138">
        <v>0.13933805781764966</v>
      </c>
      <c r="E95" s="138">
        <v>0.19526931615162837</v>
      </c>
      <c r="F95" s="138">
        <v>0.1625809894204715</v>
      </c>
      <c r="G95" s="138">
        <v>0.11843731196008246</v>
      </c>
      <c r="H95" s="138">
        <v>0.22631750844684431</v>
      </c>
      <c r="I95" s="138">
        <v>0.21212565681183951</v>
      </c>
      <c r="J95" s="138">
        <v>0.19986422840273796</v>
      </c>
      <c r="K95" s="138">
        <v>0.19694234295490726</v>
      </c>
      <c r="L95" s="138">
        <v>0.16890829531947379</v>
      </c>
      <c r="M95" s="138">
        <v>0.19198436359358709</v>
      </c>
      <c r="N95" s="138">
        <v>0.17116343490197936</v>
      </c>
      <c r="O95" s="138">
        <v>0.17323600045164769</v>
      </c>
    </row>
    <row r="96" spans="1:15" customFormat="1" hidden="1" x14ac:dyDescent="0.25">
      <c r="A96" s="166" t="s">
        <v>6</v>
      </c>
      <c r="B96" s="138">
        <v>2.1021810485739598</v>
      </c>
      <c r="C96" s="138">
        <v>2.1454160617386058</v>
      </c>
      <c r="D96" s="138">
        <v>2.051538280540214</v>
      </c>
      <c r="E96" s="138">
        <v>2.1594095627743481</v>
      </c>
      <c r="F96" s="138">
        <v>2.190636213438713</v>
      </c>
      <c r="G96" s="138">
        <v>2.1548428421864374</v>
      </c>
      <c r="H96" s="138">
        <v>2.098797430626417</v>
      </c>
      <c r="I96" s="138">
        <v>2.2323118057011504</v>
      </c>
      <c r="J96" s="138">
        <v>1.4413295717574228</v>
      </c>
      <c r="K96" s="138">
        <v>1.55609572445357</v>
      </c>
      <c r="L96" s="138">
        <v>1.7340058717587419</v>
      </c>
      <c r="M96" s="138">
        <v>1.7357777198738582</v>
      </c>
      <c r="N96" s="138">
        <v>1.8330165513161234</v>
      </c>
      <c r="O96" s="138">
        <v>1.8172994348998706</v>
      </c>
    </row>
    <row r="97" spans="1:15" customFormat="1" hidden="1" x14ac:dyDescent="0.25">
      <c r="A97" s="167" t="s">
        <v>0</v>
      </c>
      <c r="B97" s="138">
        <v>0.51844813189599992</v>
      </c>
      <c r="C97" s="138">
        <v>0.41476251269280012</v>
      </c>
      <c r="D97" s="138">
        <v>0.46999668307850001</v>
      </c>
      <c r="E97" s="138">
        <v>0.55574127724034994</v>
      </c>
      <c r="F97" s="138">
        <v>0.59965106008860003</v>
      </c>
      <c r="G97" s="138">
        <v>0.37086329275729996</v>
      </c>
      <c r="H97" s="138">
        <v>0.49308350968375003</v>
      </c>
      <c r="I97" s="138">
        <v>0.55673612696065</v>
      </c>
      <c r="J97" s="138">
        <v>0.50783986565444994</v>
      </c>
      <c r="K97" s="138">
        <v>0.55639015372694989</v>
      </c>
      <c r="L97" s="138">
        <v>0.78767209141499994</v>
      </c>
      <c r="M97" s="138">
        <v>0.64315805556309991</v>
      </c>
      <c r="N97" s="138">
        <v>0.59115384351635003</v>
      </c>
      <c r="O97" s="138">
        <v>0.55496171440020003</v>
      </c>
    </row>
    <row r="98" spans="1:15" customFormat="1" hidden="1" x14ac:dyDescent="0.25">
      <c r="A98" s="167" t="s">
        <v>18</v>
      </c>
      <c r="B98" s="138">
        <v>0.53669059177464296</v>
      </c>
      <c r="C98" s="138">
        <v>0.49651917428286113</v>
      </c>
      <c r="D98" s="138">
        <v>0.49051794687970518</v>
      </c>
      <c r="E98" s="138">
        <v>0.55478494938354161</v>
      </c>
      <c r="F98" s="138">
        <v>0.52825376309638949</v>
      </c>
      <c r="G98" s="138">
        <v>0.48961726586946352</v>
      </c>
      <c r="H98" s="138">
        <v>0.47205958603281606</v>
      </c>
      <c r="I98" s="138">
        <v>0.43958542417605306</v>
      </c>
      <c r="J98" s="138">
        <v>0.45265538838325137</v>
      </c>
      <c r="K98" s="138">
        <v>0.44880374465178863</v>
      </c>
      <c r="L98" s="138">
        <v>0.38359736547709739</v>
      </c>
      <c r="M98" s="138">
        <v>0.40997349714002052</v>
      </c>
      <c r="N98" s="138">
        <v>0.41088530834683717</v>
      </c>
      <c r="O98" s="138">
        <v>0.4178219349719372</v>
      </c>
    </row>
    <row r="99" spans="1:15" s="133" customFormat="1" ht="9.9499999999999993" hidden="1" customHeight="1" x14ac:dyDescent="0.2">
      <c r="A99" s="129"/>
      <c r="B99" s="130"/>
      <c r="C99" s="131"/>
      <c r="D99" s="131"/>
      <c r="E99" s="131"/>
      <c r="F99" s="131"/>
      <c r="G99" s="131"/>
      <c r="H99" s="131"/>
      <c r="I99" s="131"/>
      <c r="J99" s="131"/>
      <c r="K99" s="131"/>
      <c r="L99" s="131"/>
      <c r="M99" s="131"/>
      <c r="N99" s="131"/>
      <c r="O99" s="132"/>
    </row>
    <row r="100" spans="1:15" hidden="1" x14ac:dyDescent="0.25"/>
    <row r="101" spans="1:15" hidden="1" x14ac:dyDescent="0.25"/>
    <row r="102" spans="1:15" hidden="1" x14ac:dyDescent="0.25"/>
    <row r="103" spans="1:15" hidden="1" x14ac:dyDescent="0.25"/>
    <row r="104" spans="1:15" hidden="1" x14ac:dyDescent="0.25"/>
    <row r="105" spans="1:15" hidden="1" x14ac:dyDescent="0.25"/>
    <row r="106" spans="1:15" hidden="1" x14ac:dyDescent="0.25"/>
    <row r="107" spans="1:15" hidden="1" x14ac:dyDescent="0.25"/>
    <row r="108" spans="1:15" hidden="1" x14ac:dyDescent="0.25"/>
    <row r="109" spans="1:15" hidden="1" x14ac:dyDescent="0.25"/>
    <row r="110" spans="1:15" hidden="1" x14ac:dyDescent="0.25"/>
    <row r="111" spans="1:15" hidden="1" x14ac:dyDescent="0.25"/>
    <row r="112" spans="1:15" hidden="1" x14ac:dyDescent="0.25"/>
    <row r="113" spans="1:15" hidden="1" x14ac:dyDescent="0.25"/>
    <row r="114" spans="1:15" hidden="1" x14ac:dyDescent="0.25"/>
    <row r="115" spans="1:15" hidden="1" x14ac:dyDescent="0.25"/>
    <row r="116" spans="1:15" hidden="1" x14ac:dyDescent="0.25"/>
    <row r="117" spans="1:15" hidden="1" x14ac:dyDescent="0.25"/>
    <row r="118" spans="1:15" hidden="1" x14ac:dyDescent="0.25"/>
    <row r="119" spans="1:15" hidden="1" x14ac:dyDescent="0.25"/>
    <row r="120" spans="1:15" hidden="1" x14ac:dyDescent="0.25"/>
    <row r="121" spans="1:15" hidden="1" x14ac:dyDescent="0.25"/>
    <row r="122" spans="1:15" hidden="1" x14ac:dyDescent="0.25"/>
    <row r="123" spans="1:15" hidden="1" x14ac:dyDescent="0.25"/>
    <row r="124" spans="1:15" hidden="1" x14ac:dyDescent="0.25"/>
    <row r="125" spans="1:15" hidden="1" x14ac:dyDescent="0.25"/>
    <row r="126" spans="1:15" hidden="1" x14ac:dyDescent="0.25">
      <c r="A126" s="108" t="s">
        <v>125</v>
      </c>
    </row>
    <row r="127" spans="1:15" hidden="1" x14ac:dyDescent="0.25">
      <c r="A127" s="109"/>
      <c r="B127" s="109">
        <v>2005</v>
      </c>
      <c r="C127" s="109">
        <v>2006</v>
      </c>
      <c r="D127" s="109">
        <v>2007</v>
      </c>
      <c r="E127" s="109">
        <v>2008</v>
      </c>
      <c r="F127" s="109">
        <v>2009</v>
      </c>
      <c r="G127" s="109">
        <v>2010</v>
      </c>
      <c r="H127" s="109">
        <v>2011</v>
      </c>
      <c r="I127" s="109">
        <v>2012</v>
      </c>
      <c r="J127" s="109">
        <v>2013</v>
      </c>
      <c r="K127" s="109">
        <v>2014</v>
      </c>
      <c r="L127" s="109">
        <v>2015</v>
      </c>
      <c r="M127" s="109">
        <v>2016</v>
      </c>
      <c r="N127" s="109">
        <v>2017</v>
      </c>
      <c r="O127" s="109">
        <v>2018</v>
      </c>
    </row>
    <row r="128" spans="1:15" hidden="1" x14ac:dyDescent="0.25">
      <c r="A128" s="109" t="s">
        <v>114</v>
      </c>
      <c r="B128" s="105">
        <v>20.071684587813618</v>
      </c>
      <c r="C128" s="105">
        <v>12.043010752688174</v>
      </c>
      <c r="D128" s="105">
        <v>20.071684587813618</v>
      </c>
      <c r="E128" s="105">
        <v>12.344086021505378</v>
      </c>
      <c r="F128" s="105">
        <v>23.082437275985662</v>
      </c>
      <c r="G128" s="105">
        <v>10.035842293906809</v>
      </c>
      <c r="H128" s="105">
        <v>9.0322580645161299</v>
      </c>
      <c r="I128" s="105">
        <v>9.0322580645161299</v>
      </c>
      <c r="J128" s="105">
        <v>10.035842293906809</v>
      </c>
      <c r="K128" s="105">
        <v>26.093189964157705</v>
      </c>
      <c r="L128" s="105">
        <v>11.440860215053764</v>
      </c>
      <c r="M128" s="105">
        <v>11.74193548387097</v>
      </c>
      <c r="N128" s="105">
        <v>8.9318996415770613</v>
      </c>
      <c r="O128" s="105">
        <v>9.1455530549304029</v>
      </c>
    </row>
    <row r="129" spans="1:15" hidden="1" x14ac:dyDescent="0.25">
      <c r="A129" s="110" t="s">
        <v>115</v>
      </c>
      <c r="B129" s="105">
        <v>11.670928938457532</v>
      </c>
      <c r="C129" s="105">
        <v>12.972021230172826</v>
      </c>
      <c r="D129" s="105">
        <v>12.614717692148965</v>
      </c>
      <c r="E129" s="105">
        <v>12.5</v>
      </c>
      <c r="F129" s="105">
        <v>16.8</v>
      </c>
      <c r="G129" s="105">
        <v>10</v>
      </c>
      <c r="H129" s="105">
        <v>9</v>
      </c>
      <c r="I129" s="105">
        <v>10</v>
      </c>
      <c r="J129" s="105">
        <v>8</v>
      </c>
      <c r="K129" s="105">
        <v>12.6</v>
      </c>
      <c r="L129" s="105">
        <v>35.799999999999997</v>
      </c>
      <c r="M129" s="105">
        <v>35</v>
      </c>
      <c r="N129" s="105">
        <v>45.1</v>
      </c>
      <c r="O129" s="105">
        <v>46.178803986710967</v>
      </c>
    </row>
    <row r="130" spans="1:15" hidden="1" x14ac:dyDescent="0.25">
      <c r="A130" s="109" t="s">
        <v>116</v>
      </c>
      <c r="B130" s="105">
        <v>47.150552911368422</v>
      </c>
      <c r="C130" s="105">
        <v>52.406965769898207</v>
      </c>
      <c r="D130" s="105">
        <v>50.963459476281805</v>
      </c>
      <c r="E130" s="105">
        <v>50.5</v>
      </c>
      <c r="F130" s="105">
        <v>54.5</v>
      </c>
      <c r="G130" s="105">
        <v>60</v>
      </c>
      <c r="H130" s="105">
        <v>62</v>
      </c>
      <c r="I130" s="105">
        <v>63</v>
      </c>
      <c r="J130" s="105">
        <v>61</v>
      </c>
      <c r="K130" s="105">
        <v>56.9</v>
      </c>
      <c r="L130" s="105">
        <v>56.1</v>
      </c>
      <c r="M130" s="105">
        <v>58.4</v>
      </c>
      <c r="N130" s="105">
        <v>51.3</v>
      </c>
      <c r="O130" s="105">
        <v>52.527109634551493</v>
      </c>
    </row>
    <row r="131" spans="1:15" hidden="1" x14ac:dyDescent="0.25">
      <c r="A131" s="109" t="s">
        <v>117</v>
      </c>
      <c r="B131" s="105">
        <v>7.3760270891051611</v>
      </c>
      <c r="C131" s="105">
        <v>8.1983174174692266</v>
      </c>
      <c r="D131" s="105">
        <v>7.9725015814381459</v>
      </c>
      <c r="E131" s="105">
        <v>7.9</v>
      </c>
      <c r="F131" s="105">
        <v>4.9000000000000004</v>
      </c>
      <c r="G131" s="105">
        <v>5</v>
      </c>
      <c r="H131" s="105">
        <v>5</v>
      </c>
      <c r="I131" s="105">
        <v>3</v>
      </c>
      <c r="J131" s="105">
        <v>5</v>
      </c>
      <c r="K131" s="105">
        <v>6</v>
      </c>
      <c r="L131" s="105">
        <v>5.8</v>
      </c>
      <c r="M131" s="105">
        <v>6.6</v>
      </c>
      <c r="N131" s="105">
        <v>6.2</v>
      </c>
      <c r="O131" s="105">
        <v>6.3483056478405322</v>
      </c>
    </row>
    <row r="132" spans="1:15" hidden="1" x14ac:dyDescent="0.25">
      <c r="A132" s="110" t="s">
        <v>131</v>
      </c>
      <c r="B132" s="105">
        <v>14.005114726149039</v>
      </c>
      <c r="C132" s="105">
        <v>15.566425476207391</v>
      </c>
      <c r="D132" s="105">
        <v>15.137661230578757</v>
      </c>
      <c r="E132" s="105">
        <v>15</v>
      </c>
      <c r="F132" s="105">
        <v>5.4</v>
      </c>
      <c r="G132" s="105">
        <v>20.2</v>
      </c>
      <c r="H132" s="105">
        <v>20</v>
      </c>
      <c r="I132" s="105">
        <v>20</v>
      </c>
      <c r="J132" s="105">
        <v>20</v>
      </c>
      <c r="K132" s="105">
        <v>16.8</v>
      </c>
      <c r="L132" s="105">
        <v>30.9</v>
      </c>
      <c r="M132" s="105">
        <v>31.5</v>
      </c>
      <c r="N132" s="105">
        <v>33.5</v>
      </c>
      <c r="O132" s="105">
        <v>34.301328903654486</v>
      </c>
    </row>
    <row r="133" spans="1:15" hidden="1" x14ac:dyDescent="0.25">
      <c r="A133" s="109" t="s">
        <v>118</v>
      </c>
      <c r="B133" s="105">
        <v>13.164807842580094</v>
      </c>
      <c r="C133" s="105">
        <v>14.632439947634944</v>
      </c>
      <c r="D133" s="105">
        <v>14.22940155674403</v>
      </c>
      <c r="E133" s="105">
        <v>14.1</v>
      </c>
      <c r="F133" s="105">
        <v>3.9</v>
      </c>
      <c r="G133" s="105">
        <v>5</v>
      </c>
      <c r="H133" s="105">
        <v>10</v>
      </c>
      <c r="I133" s="105">
        <v>5</v>
      </c>
      <c r="J133" s="105">
        <v>5</v>
      </c>
      <c r="K133" s="105">
        <v>4</v>
      </c>
      <c r="L133" s="105">
        <v>3.4</v>
      </c>
      <c r="M133" s="105">
        <v>2.9</v>
      </c>
      <c r="N133" s="105">
        <v>3.1</v>
      </c>
      <c r="O133" s="105">
        <v>3.1741528239202661</v>
      </c>
    </row>
    <row r="134" spans="1:15" hidden="1" x14ac:dyDescent="0.25">
      <c r="A134" s="109" t="s">
        <v>119</v>
      </c>
      <c r="B134" s="105">
        <v>2.8010229452298074</v>
      </c>
      <c r="C134" s="105">
        <v>3.1132850952414781</v>
      </c>
      <c r="D134" s="105">
        <v>3.0275322461157512</v>
      </c>
      <c r="E134" s="105">
        <v>3</v>
      </c>
      <c r="F134" s="105">
        <v>9.6999999999999993</v>
      </c>
      <c r="G134" s="105">
        <v>10</v>
      </c>
      <c r="H134" s="105">
        <v>10</v>
      </c>
      <c r="I134" s="105">
        <v>15</v>
      </c>
      <c r="J134" s="105">
        <v>15</v>
      </c>
      <c r="K134" s="105">
        <v>18.2</v>
      </c>
      <c r="L134" s="105">
        <v>5.4</v>
      </c>
      <c r="M134" s="105">
        <v>5.3</v>
      </c>
      <c r="N134" s="105">
        <v>3.1</v>
      </c>
      <c r="O134" s="105">
        <v>3.1741528239202661</v>
      </c>
    </row>
    <row r="135" spans="1:15" hidden="1" x14ac:dyDescent="0.25">
      <c r="A135" s="109" t="s">
        <v>120</v>
      </c>
      <c r="B135" s="105">
        <v>2.8010229452298074</v>
      </c>
      <c r="C135" s="105">
        <v>3.1132850952414781</v>
      </c>
      <c r="D135" s="105">
        <v>3.0275322461157512</v>
      </c>
      <c r="E135" s="105">
        <v>3</v>
      </c>
      <c r="F135" s="105">
        <v>16.2</v>
      </c>
      <c r="G135" s="105">
        <v>23</v>
      </c>
      <c r="H135" s="105">
        <v>22</v>
      </c>
      <c r="I135" s="105">
        <v>25</v>
      </c>
      <c r="J135" s="105">
        <v>31</v>
      </c>
      <c r="K135" s="105">
        <v>22.7</v>
      </c>
      <c r="L135" s="105">
        <v>19</v>
      </c>
      <c r="M135" s="105">
        <v>18.100000000000001</v>
      </c>
      <c r="N135" s="105">
        <v>20.8</v>
      </c>
      <c r="O135" s="105">
        <v>21.297541528239204</v>
      </c>
    </row>
    <row r="136" spans="1:15" hidden="1" x14ac:dyDescent="0.25">
      <c r="A136" s="107" t="s">
        <v>121</v>
      </c>
      <c r="B136" s="114">
        <v>119.04116198593347</v>
      </c>
      <c r="C136" s="114">
        <v>122.04575078455373</v>
      </c>
      <c r="D136" s="114">
        <v>127.04449061723682</v>
      </c>
      <c r="E136" s="114">
        <v>118.34408602150538</v>
      </c>
      <c r="F136" s="114">
        <v>134.48243727598569</v>
      </c>
      <c r="G136" s="114">
        <v>143.23584229390681</v>
      </c>
      <c r="H136" s="114">
        <v>147.03225806451613</v>
      </c>
      <c r="I136" s="114">
        <v>150.03225806451613</v>
      </c>
      <c r="J136" s="114">
        <v>155.0358422939068</v>
      </c>
      <c r="K136" s="114">
        <v>163.29318996415768</v>
      </c>
      <c r="L136" s="114">
        <v>167.84086021505377</v>
      </c>
      <c r="M136" s="114">
        <v>169.54193548387099</v>
      </c>
      <c r="N136" s="114">
        <v>172.03189964157707</v>
      </c>
      <c r="O136" s="114">
        <v>176.1469484037676</v>
      </c>
    </row>
    <row r="137" spans="1:15" hidden="1" x14ac:dyDescent="0.25">
      <c r="A137" s="107" t="s">
        <v>129</v>
      </c>
      <c r="B137" s="114">
        <f>B136-B129-B132</f>
        <v>93.365118321326889</v>
      </c>
      <c r="C137" s="114">
        <f t="shared" ref="C137:O137" si="51">C136-C129-C132</f>
        <v>93.507304078173519</v>
      </c>
      <c r="D137" s="114">
        <f t="shared" si="51"/>
        <v>99.292111694509103</v>
      </c>
      <c r="E137" s="114">
        <f t="shared" si="51"/>
        <v>90.844086021505376</v>
      </c>
      <c r="F137" s="114">
        <f t="shared" si="51"/>
        <v>112.28243727598569</v>
      </c>
      <c r="G137" s="114">
        <f t="shared" si="51"/>
        <v>113.03584229390681</v>
      </c>
      <c r="H137" s="114">
        <f t="shared" si="51"/>
        <v>118.03225806451613</v>
      </c>
      <c r="I137" s="114">
        <f t="shared" si="51"/>
        <v>120.03225806451613</v>
      </c>
      <c r="J137" s="114">
        <f t="shared" si="51"/>
        <v>127.0358422939068</v>
      </c>
      <c r="K137" s="114">
        <f t="shared" si="51"/>
        <v>133.89318996415767</v>
      </c>
      <c r="L137" s="114">
        <f t="shared" si="51"/>
        <v>101.14086021505378</v>
      </c>
      <c r="M137" s="114">
        <f t="shared" si="51"/>
        <v>103.04193548387099</v>
      </c>
      <c r="N137" s="114">
        <f t="shared" si="51"/>
        <v>93.431899641577075</v>
      </c>
      <c r="O137" s="114">
        <f t="shared" si="51"/>
        <v>95.666815513402156</v>
      </c>
    </row>
    <row r="138" spans="1:15" hidden="1" x14ac:dyDescent="0.25">
      <c r="A138" s="111" t="s">
        <v>122</v>
      </c>
    </row>
    <row r="139" spans="1:15" hidden="1" x14ac:dyDescent="0.25"/>
    <row r="140" spans="1:15" hidden="1" x14ac:dyDescent="0.25">
      <c r="A140" s="106" t="s">
        <v>123</v>
      </c>
    </row>
    <row r="141" spans="1:15" hidden="1" x14ac:dyDescent="0.25">
      <c r="A141" s="109"/>
      <c r="B141" s="109">
        <v>2005</v>
      </c>
      <c r="C141" s="109">
        <v>2006</v>
      </c>
      <c r="D141" s="109">
        <v>2007</v>
      </c>
      <c r="E141" s="109">
        <v>2008</v>
      </c>
      <c r="F141" s="109">
        <v>2009</v>
      </c>
      <c r="G141" s="109">
        <v>2010</v>
      </c>
      <c r="H141" s="109">
        <v>2011</v>
      </c>
      <c r="I141" s="109">
        <v>2012</v>
      </c>
      <c r="J141" s="109">
        <v>2013</v>
      </c>
      <c r="K141" s="109">
        <v>2014</v>
      </c>
      <c r="L141" s="109">
        <v>2015</v>
      </c>
      <c r="M141" s="109">
        <v>2016</v>
      </c>
      <c r="N141" s="109">
        <v>2017</v>
      </c>
      <c r="O141" s="109">
        <v>2018</v>
      </c>
    </row>
    <row r="142" spans="1:15" hidden="1" x14ac:dyDescent="0.25">
      <c r="A142" s="112" t="s">
        <v>130</v>
      </c>
      <c r="B142" s="109"/>
      <c r="C142" s="113">
        <f>(C137-$B137)/$B137</f>
        <v>1.5229001944524999E-3</v>
      </c>
      <c r="D142" s="113">
        <f t="shared" ref="D142:O142" si="52">(D137-$B137)/$B137</f>
        <v>6.3481881453668579E-2</v>
      </c>
      <c r="E142" s="113">
        <f t="shared" si="52"/>
        <v>-2.7001864777218918E-2</v>
      </c>
      <c r="F142" s="113">
        <f t="shared" si="52"/>
        <v>0.20261655846193702</v>
      </c>
      <c r="G142" s="113">
        <f t="shared" si="52"/>
        <v>0.21068600700403808</v>
      </c>
      <c r="H142" s="113">
        <f t="shared" si="52"/>
        <v>0.26420080846783073</v>
      </c>
      <c r="I142" s="113">
        <f t="shared" si="52"/>
        <v>0.28562208480699591</v>
      </c>
      <c r="J142" s="113">
        <f t="shared" si="52"/>
        <v>0.36063494137819441</v>
      </c>
      <c r="K142" s="113">
        <f t="shared" si="52"/>
        <v>0.43408151107728177</v>
      </c>
      <c r="L142" s="113">
        <f t="shared" si="52"/>
        <v>8.3283157923773735E-2</v>
      </c>
      <c r="M142" s="113">
        <f t="shared" si="52"/>
        <v>0.10364488726121684</v>
      </c>
      <c r="N142" s="113">
        <f t="shared" si="52"/>
        <v>7.1527055768676336E-4</v>
      </c>
      <c r="O142" s="113">
        <f t="shared" si="52"/>
        <v>2.4652645800262458E-2</v>
      </c>
    </row>
    <row r="143" spans="1:15" hidden="1" x14ac:dyDescent="0.25">
      <c r="A143" s="112" t="s">
        <v>124</v>
      </c>
      <c r="B143" s="109"/>
      <c r="C143" s="113">
        <f t="shared" ref="C143:O143" si="53">(C129-$B129)/$B129</f>
        <v>0.11148146806275139</v>
      </c>
      <c r="D143" s="113">
        <f t="shared" si="53"/>
        <v>8.086663526683821E-2</v>
      </c>
      <c r="E143" s="113">
        <f t="shared" si="53"/>
        <v>7.1037281257925355E-2</v>
      </c>
      <c r="F143" s="113">
        <f t="shared" si="53"/>
        <v>0.43947410601065173</v>
      </c>
      <c r="G143" s="113">
        <f t="shared" si="53"/>
        <v>-0.14317017499365972</v>
      </c>
      <c r="H143" s="113">
        <f t="shared" si="53"/>
        <v>-0.22885315749429375</v>
      </c>
      <c r="I143" s="113">
        <f t="shared" si="53"/>
        <v>-0.14317017499365972</v>
      </c>
      <c r="J143" s="113">
        <f t="shared" si="53"/>
        <v>-0.3145361399949278</v>
      </c>
      <c r="K143" s="113">
        <f t="shared" si="53"/>
        <v>7.960557950798873E-2</v>
      </c>
      <c r="L143" s="113">
        <f t="shared" si="53"/>
        <v>2.0674507735226979</v>
      </c>
      <c r="M143" s="113">
        <f t="shared" si="53"/>
        <v>1.998904387522191</v>
      </c>
      <c r="N143" s="113">
        <f t="shared" si="53"/>
        <v>2.8643025107785953</v>
      </c>
      <c r="O143" s="113">
        <f t="shared" si="53"/>
        <v>2.956737653893565</v>
      </c>
    </row>
    <row r="144" spans="1:15" hidden="1" x14ac:dyDescent="0.25">
      <c r="A144" s="112" t="s">
        <v>128</v>
      </c>
      <c r="B144" s="109"/>
      <c r="C144" s="113">
        <f>(C132-$B132)/$B132</f>
        <v>0.1114814680627513</v>
      </c>
      <c r="D144" s="113">
        <f t="shared" ref="D144:O144" si="54">(D132-$B132)/$B132</f>
        <v>8.086663526683821E-2</v>
      </c>
      <c r="E144" s="113">
        <f t="shared" si="54"/>
        <v>7.1037281257925355E-2</v>
      </c>
      <c r="F144" s="113">
        <f t="shared" si="54"/>
        <v>-0.6144265787471469</v>
      </c>
      <c r="G144" s="113">
        <f t="shared" si="54"/>
        <v>0.44233020542733942</v>
      </c>
      <c r="H144" s="113">
        <f t="shared" si="54"/>
        <v>0.42804970834390049</v>
      </c>
      <c r="I144" s="113">
        <f t="shared" si="54"/>
        <v>0.42804970834390049</v>
      </c>
      <c r="J144" s="113">
        <f t="shared" si="54"/>
        <v>0.42804970834390049</v>
      </c>
      <c r="K144" s="113">
        <f t="shared" si="54"/>
        <v>0.19956175500887643</v>
      </c>
      <c r="L144" s="113">
        <f t="shared" si="54"/>
        <v>1.2063367993913261</v>
      </c>
      <c r="M144" s="113">
        <f t="shared" si="54"/>
        <v>1.2491782906416433</v>
      </c>
      <c r="N144" s="113">
        <f t="shared" si="54"/>
        <v>1.3919832614760332</v>
      </c>
      <c r="O144" s="113">
        <f t="shared" si="54"/>
        <v>1.4492001368335996</v>
      </c>
    </row>
    <row r="145" spans="2:15" hidden="1" x14ac:dyDescent="0.25"/>
    <row r="146" spans="2:15" hidden="1" x14ac:dyDescent="0.25"/>
    <row r="147" spans="2:15" hidden="1" x14ac:dyDescent="0.25"/>
    <row r="148" spans="2:15" hidden="1" x14ac:dyDescent="0.25"/>
    <row r="149" spans="2:15" hidden="1" x14ac:dyDescent="0.25"/>
    <row r="150" spans="2:15" hidden="1" x14ac:dyDescent="0.25"/>
    <row r="151" spans="2:15" hidden="1" x14ac:dyDescent="0.25"/>
    <row r="152" spans="2:15" hidden="1" x14ac:dyDescent="0.25"/>
    <row r="153" spans="2:15" hidden="1" x14ac:dyDescent="0.25"/>
    <row r="154" spans="2:15" hidden="1" x14ac:dyDescent="0.25"/>
    <row r="155" spans="2:15" hidden="1" x14ac:dyDescent="0.25"/>
    <row r="156" spans="2:15" hidden="1" x14ac:dyDescent="0.25"/>
    <row r="157" spans="2:15" hidden="1" x14ac:dyDescent="0.25"/>
    <row r="158" spans="2:15" hidden="1" x14ac:dyDescent="0.25"/>
    <row r="160" spans="2:15" hidden="1" x14ac:dyDescent="0.25">
      <c r="B160" s="103">
        <v>37.307188433210413</v>
      </c>
      <c r="C160" s="103">
        <v>36.509403005352404</v>
      </c>
      <c r="D160" s="103">
        <v>36.062588252325732</v>
      </c>
      <c r="E160" s="103">
        <v>35.912938786944054</v>
      </c>
      <c r="F160" s="103">
        <v>36.468328406633411</v>
      </c>
      <c r="G160" s="103">
        <v>36.779440185273252</v>
      </c>
      <c r="H160" s="103">
        <v>36.649142766192853</v>
      </c>
      <c r="I160" s="103">
        <v>35.804404568770934</v>
      </c>
      <c r="J160" s="103">
        <v>34.744698852910766</v>
      </c>
      <c r="K160" s="103">
        <v>37.172516479604759</v>
      </c>
      <c r="L160" s="103">
        <v>38.924855923949224</v>
      </c>
      <c r="M160" s="103">
        <v>38.328828170342256</v>
      </c>
      <c r="N160" s="103">
        <v>39.36309309120557</v>
      </c>
      <c r="O160" s="103">
        <v>38.88995713174365</v>
      </c>
    </row>
    <row r="161" spans="2:15" hidden="1" x14ac:dyDescent="0.25">
      <c r="B161" s="103" t="b">
        <f>B160=B6</f>
        <v>0</v>
      </c>
      <c r="C161" s="103" t="b">
        <f t="shared" ref="C161:O161" si="55">C160=C6</f>
        <v>0</v>
      </c>
      <c r="D161" s="103" t="b">
        <f t="shared" si="55"/>
        <v>0</v>
      </c>
      <c r="E161" s="103" t="b">
        <f t="shared" si="55"/>
        <v>0</v>
      </c>
      <c r="F161" s="103" t="b">
        <f t="shared" si="55"/>
        <v>0</v>
      </c>
      <c r="G161" s="103" t="b">
        <f t="shared" si="55"/>
        <v>0</v>
      </c>
      <c r="H161" s="103" t="b">
        <f t="shared" si="55"/>
        <v>0</v>
      </c>
      <c r="I161" s="103" t="b">
        <f t="shared" si="55"/>
        <v>0</v>
      </c>
      <c r="J161" s="103" t="b">
        <f t="shared" si="55"/>
        <v>0</v>
      </c>
      <c r="K161" s="103" t="b">
        <f t="shared" si="55"/>
        <v>0</v>
      </c>
      <c r="L161" s="103" t="b">
        <f t="shared" si="55"/>
        <v>0</v>
      </c>
      <c r="M161" s="103" t="b">
        <f t="shared" si="55"/>
        <v>1</v>
      </c>
      <c r="N161" s="103" t="b">
        <f t="shared" si="55"/>
        <v>0</v>
      </c>
      <c r="O161" s="103" t="b">
        <f t="shared" si="55"/>
        <v>0</v>
      </c>
    </row>
  </sheetData>
  <mergeCells count="2">
    <mergeCell ref="B11:P11"/>
    <mergeCell ref="A5:P5"/>
  </mergeCells>
  <pageMargins left="0.7" right="0.7" top="0.75" bottom="0.75" header="0.3" footer="0.3"/>
  <pageSetup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Santrauka</vt:lpstr>
      <vt:lpstr>pagalbinis</vt:lpstr>
      <vt:lpstr>Grafikai</vt:lpstr>
      <vt:lpstr>NOx</vt:lpstr>
      <vt:lpstr>NMLOJ</vt:lpstr>
      <vt:lpstr>SOx analize wl</vt:lpstr>
      <vt:lpstr>PM25</vt:lpstr>
      <vt:lpstr>NH3-pakeistas</vt:lpstr>
    </vt:vector>
  </TitlesOfParts>
  <Company>UAB Penki kontinentai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Steigvilė</dc:creator>
  <cp:lastModifiedBy>Virginijus Ausiejus</cp:lastModifiedBy>
  <dcterms:created xsi:type="dcterms:W3CDTF">2017-02-16T09:43:55Z</dcterms:created>
  <dcterms:modified xsi:type="dcterms:W3CDTF">2021-05-27T13:19:40Z</dcterms:modified>
</cp:coreProperties>
</file>